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140" tabRatio="638"/>
  </bookViews>
  <sheets>
    <sheet name="04 - kuj-pom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podst'!#REF!</definedName>
    <definedName name="_xlnm._FilterDatabase" localSheetId="4" hidden="1">'gm rez'!$A$1:$AB$122</definedName>
    <definedName name="_xlnm._FilterDatabase" localSheetId="1" hidden="1">'pow podst'!$A$1:$AA$24</definedName>
    <definedName name="_xlnm._FilterDatabase" localSheetId="3" hidden="1">'pow rez'!$A$2:$AA$28</definedName>
    <definedName name="_xlnm.Print_Area" localSheetId="0">'04 - kuj-pom'!$A$1:$O$36</definedName>
    <definedName name="_xlnm.Print_Area" localSheetId="2">'gm podst'!$A$1:$X$125</definedName>
    <definedName name="_xlnm.Print_Area" localSheetId="4">'gm rez'!$A$1:$X$127</definedName>
    <definedName name="_xlnm.Print_Area" localSheetId="1">'pow podst'!$A$1:$W$29</definedName>
    <definedName name="_xlnm.Print_Area" localSheetId="3">'pow rez'!$A$1:$W$32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24201EDB_4E24_4380_8226_33E865D2A382_.wvu.FilterData" localSheetId="2" hidden="1">'gm podst'!#REF!</definedName>
    <definedName name="Z_363D4F17_C171_42B7_BD55_782FB22CDF65_.wvu.FilterData" localSheetId="2" hidden="1">'gm podst'!#REF!</definedName>
    <definedName name="Z_52EA149E_1919_4AEE_997B_A1DCF9091CAD_.wvu.Cols" localSheetId="2" hidden="1">'gm podst'!#REF!</definedName>
    <definedName name="Z_52EA149E_1919_4AEE_997B_A1DCF9091CAD_.wvu.Cols" localSheetId="1" hidden="1">'pow podst'!#REF!</definedName>
    <definedName name="Z_52EA149E_1919_4AEE_997B_A1DCF9091CAD_.wvu.FilterData" localSheetId="2" hidden="1">'gm podst'!#REF!</definedName>
    <definedName name="Z_52EA149E_1919_4AEE_997B_A1DCF9091CAD_.wvu.FilterData" localSheetId="4" hidden="1">'gm rez'!$A$1:$AB$122</definedName>
    <definedName name="Z_52EA149E_1919_4AEE_997B_A1DCF9091CAD_.wvu.FilterData" localSheetId="1" hidden="1">'pow podst'!$A$1:$AA$24</definedName>
    <definedName name="Z_52EA149E_1919_4AEE_997B_A1DCF9091CAD_.wvu.FilterData" localSheetId="3" hidden="1">'pow rez'!$A$2:$AA$28</definedName>
    <definedName name="Z_52EA149E_1919_4AEE_997B_A1DCF9091CAD_.wvu.PrintArea" localSheetId="0" hidden="1">'04 - kuj-pom'!$A$1:$O$36</definedName>
    <definedName name="Z_52EA149E_1919_4AEE_997B_A1DCF9091CAD_.wvu.PrintArea" localSheetId="2" hidden="1">'gm podst'!$A$1:$AB$125</definedName>
    <definedName name="Z_52EA149E_1919_4AEE_997B_A1DCF9091CAD_.wvu.PrintArea" localSheetId="4" hidden="1">'gm rez'!$A$1:$AB$126</definedName>
    <definedName name="Z_52EA149E_1919_4AEE_997B_A1DCF9091CAD_.wvu.PrintArea" localSheetId="1" hidden="1">'pow podst'!$A$1:$AA$29</definedName>
    <definedName name="Z_52EA149E_1919_4AEE_997B_A1DCF9091CAD_.wvu.PrintArea" localSheetId="3" hidden="1">'pow rez'!$A$1:$AA$31</definedName>
    <definedName name="Z_52EA149E_1919_4AEE_997B_A1DCF9091CAD_.wvu.PrintTitles" localSheetId="2" hidden="1">'gm podst'!$1:$2</definedName>
    <definedName name="Z_52EA149E_1919_4AEE_997B_A1DCF9091CAD_.wvu.PrintTitles" localSheetId="4" hidden="1">'gm rez'!$1:$2</definedName>
    <definedName name="Z_52EA149E_1919_4AEE_997B_A1DCF9091CAD_.wvu.PrintTitles" localSheetId="1" hidden="1">'pow podst'!$1:$2</definedName>
    <definedName name="Z_52EA149E_1919_4AEE_997B_A1DCF9091CAD_.wvu.PrintTitles" localSheetId="3" hidden="1">'pow rez'!$1:$2</definedName>
    <definedName name="Z_63B2D0D2_80CD_45DF_A322_65C39A12E93E_.wvu.Cols" localSheetId="2" hidden="1">'gm podst'!#REF!</definedName>
    <definedName name="Z_63B2D0D2_80CD_45DF_A322_65C39A12E93E_.wvu.FilterData" localSheetId="4" hidden="1">'gm rez'!$A$1:$AB$122</definedName>
    <definedName name="Z_63B2D0D2_80CD_45DF_A322_65C39A12E93E_.wvu.FilterData" localSheetId="1" hidden="1">'pow podst'!$A$1:$AA$24</definedName>
    <definedName name="Z_63B2D0D2_80CD_45DF_A322_65C39A12E93E_.wvu.FilterData" localSheetId="3" hidden="1">'pow rez'!$A$2:$AA$28</definedName>
    <definedName name="Z_63B2D0D2_80CD_45DF_A322_65C39A12E93E_.wvu.PrintArea" localSheetId="0" hidden="1">'04 - kuj-pom'!$A$1:$O$36</definedName>
    <definedName name="Z_63B2D0D2_80CD_45DF_A322_65C39A12E93E_.wvu.PrintArea" localSheetId="2" hidden="1">'gm podst'!$A$1:$AB$125</definedName>
    <definedName name="Z_63B2D0D2_80CD_45DF_A322_65C39A12E93E_.wvu.PrintArea" localSheetId="4" hidden="1">'gm rez'!$A$1:$AB$126</definedName>
    <definedName name="Z_63B2D0D2_80CD_45DF_A322_65C39A12E93E_.wvu.PrintArea" localSheetId="1" hidden="1">'pow podst'!$A$1:$AA$29</definedName>
    <definedName name="Z_63B2D0D2_80CD_45DF_A322_65C39A12E93E_.wvu.PrintArea" localSheetId="3" hidden="1">'pow rez'!$A$1:$AA$31</definedName>
    <definedName name="Z_63B2D0D2_80CD_45DF_A322_65C39A12E93E_.wvu.PrintTitles" localSheetId="2" hidden="1">'gm podst'!$1:$2</definedName>
    <definedName name="Z_63B2D0D2_80CD_45DF_A322_65C39A12E93E_.wvu.PrintTitles" localSheetId="4" hidden="1">'gm rez'!$1:$2</definedName>
    <definedName name="Z_63B2D0D2_80CD_45DF_A322_65C39A12E93E_.wvu.PrintTitles" localSheetId="1" hidden="1">'pow podst'!$1:$2</definedName>
    <definedName name="Z_63B2D0D2_80CD_45DF_A322_65C39A12E93E_.wvu.PrintTitles" localSheetId="3" hidden="1">'pow rez'!$1:$2</definedName>
    <definedName name="Z_6746EC04_5D7E_47D2_B503_97B5E5817983_.wvu.Cols" localSheetId="2" hidden="1">'gm podst'!#REF!</definedName>
    <definedName name="Z_6746EC04_5D7E_47D2_B503_97B5E5817983_.wvu.Cols" localSheetId="1" hidden="1">'pow podst'!#REF!</definedName>
    <definedName name="Z_6746EC04_5D7E_47D2_B503_97B5E5817983_.wvu.FilterData" localSheetId="2" hidden="1">'gm podst'!#REF!</definedName>
    <definedName name="Z_6746EC04_5D7E_47D2_B503_97B5E5817983_.wvu.FilterData" localSheetId="4" hidden="1">'gm rez'!$A$1:$AB$122</definedName>
    <definedName name="Z_6746EC04_5D7E_47D2_B503_97B5E5817983_.wvu.FilterData" localSheetId="1" hidden="1">'pow podst'!$A$1:$AA$24</definedName>
    <definedName name="Z_6746EC04_5D7E_47D2_B503_97B5E5817983_.wvu.FilterData" localSheetId="3" hidden="1">'pow rez'!$A$2:$AA$28</definedName>
    <definedName name="Z_6746EC04_5D7E_47D2_B503_97B5E5817983_.wvu.PrintArea" localSheetId="0" hidden="1">'04 - kuj-pom'!$A$1:$O$36</definedName>
    <definedName name="Z_6746EC04_5D7E_47D2_B503_97B5E5817983_.wvu.PrintArea" localSheetId="2" hidden="1">'gm podst'!$A$1:$AB$125</definedName>
    <definedName name="Z_6746EC04_5D7E_47D2_B503_97B5E5817983_.wvu.PrintArea" localSheetId="4" hidden="1">'gm rez'!$A$1:$AB$126</definedName>
    <definedName name="Z_6746EC04_5D7E_47D2_B503_97B5E5817983_.wvu.PrintArea" localSheetId="1" hidden="1">'pow podst'!$A$1:$AA$29</definedName>
    <definedName name="Z_6746EC04_5D7E_47D2_B503_97B5E5817983_.wvu.PrintArea" localSheetId="3" hidden="1">'pow rez'!$A$1:$AA$31</definedName>
    <definedName name="Z_6746EC04_5D7E_47D2_B503_97B5E5817983_.wvu.PrintTitles" localSheetId="2" hidden="1">'gm podst'!$1:$2</definedName>
    <definedName name="Z_6746EC04_5D7E_47D2_B503_97B5E5817983_.wvu.PrintTitles" localSheetId="4" hidden="1">'gm rez'!$1:$2</definedName>
    <definedName name="Z_6746EC04_5D7E_47D2_B503_97B5E5817983_.wvu.PrintTitles" localSheetId="1" hidden="1">'pow podst'!$1:$2</definedName>
    <definedName name="Z_6746EC04_5D7E_47D2_B503_97B5E5817983_.wvu.PrintTitles" localSheetId="3" hidden="1">'pow rez'!$1:$2</definedName>
    <definedName name="Z_687D00C1_A6F8_4043_AED2_9E0277580DC2_.wvu.FilterData" localSheetId="2" hidden="1">'gm podst'!#REF!</definedName>
    <definedName name="Z_896A36C3_0E85_4D6C_ADC1_4584229CC02F_.wvu.FilterData" localSheetId="2" hidden="1">'gm podst'!#REF!</definedName>
    <definedName name="Z_8DFF20C2_9100_42E7_B71B_A5D866A53886_.wvu.Cols" localSheetId="2" hidden="1">'gm podst'!#REF!</definedName>
    <definedName name="Z_8DFF20C2_9100_42E7_B71B_A5D866A53886_.wvu.Cols" localSheetId="1" hidden="1">'pow podst'!#REF!</definedName>
    <definedName name="Z_8DFF20C2_9100_42E7_B71B_A5D866A53886_.wvu.FilterData" localSheetId="2" hidden="1">'gm podst'!#REF!</definedName>
    <definedName name="Z_8DFF20C2_9100_42E7_B71B_A5D866A53886_.wvu.FilterData" localSheetId="4" hidden="1">'gm rez'!$A$1:$AB$122</definedName>
    <definedName name="Z_8DFF20C2_9100_42E7_B71B_A5D866A53886_.wvu.FilterData" localSheetId="1" hidden="1">'pow podst'!$A$1:$AA$24</definedName>
    <definedName name="Z_8DFF20C2_9100_42E7_B71B_A5D866A53886_.wvu.FilterData" localSheetId="3" hidden="1">'pow rez'!$A$2:$AA$28</definedName>
    <definedName name="Z_8DFF20C2_9100_42E7_B71B_A5D866A53886_.wvu.PrintArea" localSheetId="0" hidden="1">'04 - kuj-pom'!$A$1:$O$36</definedName>
    <definedName name="Z_8DFF20C2_9100_42E7_B71B_A5D866A53886_.wvu.PrintArea" localSheetId="2" hidden="1">'gm podst'!$A$1:$AB$125</definedName>
    <definedName name="Z_8DFF20C2_9100_42E7_B71B_A5D866A53886_.wvu.PrintArea" localSheetId="4" hidden="1">'gm rez'!$A$1:$AB$126</definedName>
    <definedName name="Z_8DFF20C2_9100_42E7_B71B_A5D866A53886_.wvu.PrintArea" localSheetId="1" hidden="1">'pow podst'!$A$1:$AA$29</definedName>
    <definedName name="Z_8DFF20C2_9100_42E7_B71B_A5D866A53886_.wvu.PrintArea" localSheetId="3" hidden="1">'pow rez'!$A$1:$AA$31</definedName>
    <definedName name="Z_8DFF20C2_9100_42E7_B71B_A5D866A53886_.wvu.PrintTitles" localSheetId="2" hidden="1">'gm podst'!$1:$2</definedName>
    <definedName name="Z_8DFF20C2_9100_42E7_B71B_A5D866A53886_.wvu.PrintTitles" localSheetId="4" hidden="1">'gm rez'!$1:$2</definedName>
    <definedName name="Z_8DFF20C2_9100_42E7_B71B_A5D866A53886_.wvu.PrintTitles" localSheetId="1" hidden="1">'pow podst'!$1:$2</definedName>
    <definedName name="Z_8DFF20C2_9100_42E7_B71B_A5D866A53886_.wvu.PrintTitles" localSheetId="3" hidden="1">'pow rez'!$1:$2</definedName>
    <definedName name="Z_E572C057_A333_4F45_A887_53F28B4A59DD_.wvu.Cols" localSheetId="2" hidden="1">'gm podst'!#REF!</definedName>
    <definedName name="Z_E572C057_A333_4F45_A887_53F28B4A59DD_.wvu.FilterData" localSheetId="4" hidden="1">'gm rez'!$A$1:$AB$122</definedName>
    <definedName name="Z_E572C057_A333_4F45_A887_53F28B4A59DD_.wvu.FilterData" localSheetId="1" hidden="1">'pow podst'!$A$1:$AA$24</definedName>
    <definedName name="Z_E572C057_A333_4F45_A887_53F28B4A59DD_.wvu.FilterData" localSheetId="3" hidden="1">'pow rez'!$A$2:$AA$28</definedName>
    <definedName name="Z_E572C057_A333_4F45_A887_53F28B4A59DD_.wvu.PrintArea" localSheetId="0" hidden="1">'04 - kuj-pom'!$A$1:$O$36</definedName>
    <definedName name="Z_E572C057_A333_4F45_A887_53F28B4A59DD_.wvu.PrintArea" localSheetId="2" hidden="1">'gm podst'!$A$1:$AB$125</definedName>
    <definedName name="Z_E572C057_A333_4F45_A887_53F28B4A59DD_.wvu.PrintArea" localSheetId="4" hidden="1">'gm rez'!$A$1:$AB$126</definedName>
    <definedName name="Z_E572C057_A333_4F45_A887_53F28B4A59DD_.wvu.PrintArea" localSheetId="1" hidden="1">'pow podst'!$A$1:$AA$29</definedName>
    <definedName name="Z_E572C057_A333_4F45_A887_53F28B4A59DD_.wvu.PrintArea" localSheetId="3" hidden="1">'pow rez'!$A$1:$AA$31</definedName>
    <definedName name="Z_E572C057_A333_4F45_A887_53F28B4A59DD_.wvu.PrintTitles" localSheetId="2" hidden="1">'gm podst'!$1:$2</definedName>
    <definedName name="Z_E572C057_A333_4F45_A887_53F28B4A59DD_.wvu.PrintTitles" localSheetId="4" hidden="1">'gm rez'!$1:$2</definedName>
    <definedName name="Z_E572C057_A333_4F45_A887_53F28B4A59DD_.wvu.PrintTitles" localSheetId="1" hidden="1">'pow podst'!$1:$2</definedName>
    <definedName name="Z_E572C057_A333_4F45_A887_53F28B4A59DD_.wvu.PrintTitles" localSheetId="3" hidden="1">'pow rez'!$1:$2</definedName>
  </definedNames>
  <calcPr calcId="162913"/>
  <customWorkbookViews>
    <customWorkbookView name="Maksymilian Wolarz - Widok osobisty" guid="{E572C057-A333-4F45-A887-53F28B4A59DD}" mergeInterval="0" personalView="1" maximized="1" xWindow="-8" yWindow="-8" windowWidth="1382" windowHeight="744" activeSheetId="4" showComments="commIndAndComment"/>
    <customWorkbookView name="Marcin Szulczewski - Widok osobisty" guid="{6746EC04-5D7E-47D2-B503-97B5E5817983}" mergeInterval="0" personalView="1" maximized="1" windowWidth="1532" windowHeight="638" activeSheetId="3"/>
    <customWorkbookView name="kjarzembowski - Widok osobisty" guid="{52EA149E-1919-4AEE-997B-A1DCF9091CAD}" autoUpdate="1" mergeInterval="5" personalView="1" maximized="1" xWindow="-8" yWindow="-8" windowWidth="1382" windowHeight="744" activeSheetId="3"/>
    <customWorkbookView name="user - Widok osobisty" guid="{8DFF20C2-9100-42E7-B71B-A5D866A53886}" mergeInterval="0" personalView="1" maximized="1" windowWidth="1276" windowHeight="759" activeSheetId="5"/>
    <customWorkbookView name="Paulinka - Widok osobisty" guid="{63B2D0D2-80CD-45DF-A322-65C39A12E93E}" mergeInterval="0" personalView="1" maximized="1" xWindow="-9" yWindow="-9" windowWidth="1938" windowHeight="1048" activeSheetId="4"/>
  </customWorkbookViews>
</workbook>
</file>

<file path=xl/calcChain.xml><?xml version="1.0" encoding="utf-8"?>
<calcChain xmlns="http://schemas.openxmlformats.org/spreadsheetml/2006/main">
  <c r="Y4" i="3" l="1"/>
  <c r="Z4" i="3"/>
  <c r="AA4" i="3" s="1"/>
  <c r="AB4" i="3"/>
  <c r="Y5" i="3"/>
  <c r="Z5" i="3"/>
  <c r="AA5" i="3"/>
  <c r="AB5" i="3"/>
  <c r="Y6" i="3"/>
  <c r="Z6" i="3"/>
  <c r="AA6" i="3" s="1"/>
  <c r="AB6" i="3"/>
  <c r="Y7" i="3"/>
  <c r="Z7" i="3"/>
  <c r="AA7" i="3"/>
  <c r="AB7" i="3"/>
  <c r="Y8" i="3"/>
  <c r="Z8" i="3"/>
  <c r="AA8" i="3" s="1"/>
  <c r="AB8" i="3"/>
  <c r="Y9" i="3"/>
  <c r="Z9" i="3"/>
  <c r="AA9" i="3"/>
  <c r="AB9" i="3"/>
  <c r="Y10" i="3"/>
  <c r="Z10" i="3"/>
  <c r="AA10" i="3" s="1"/>
  <c r="AB10" i="3"/>
  <c r="Y11" i="3"/>
  <c r="Z11" i="3"/>
  <c r="AA11" i="3"/>
  <c r="AB11" i="3"/>
  <c r="Y12" i="3"/>
  <c r="Z12" i="3"/>
  <c r="AA12" i="3" s="1"/>
  <c r="AB12" i="3"/>
  <c r="Y13" i="3"/>
  <c r="Z13" i="3"/>
  <c r="AA13" i="3"/>
  <c r="AB13" i="3"/>
  <c r="Y14" i="3"/>
  <c r="Z14" i="3"/>
  <c r="AA14" i="3" s="1"/>
  <c r="AB14" i="3"/>
  <c r="Y15" i="3"/>
  <c r="Z15" i="3"/>
  <c r="AA15" i="3"/>
  <c r="AB15" i="3"/>
  <c r="Y16" i="3"/>
  <c r="Z16" i="3"/>
  <c r="AA16" i="3" s="1"/>
  <c r="AB16" i="3"/>
  <c r="Y17" i="3"/>
  <c r="Z17" i="3"/>
  <c r="AA17" i="3"/>
  <c r="AB17" i="3"/>
  <c r="Y18" i="3"/>
  <c r="Z18" i="3"/>
  <c r="AA18" i="3" s="1"/>
  <c r="AB18" i="3"/>
  <c r="Y19" i="3"/>
  <c r="Z19" i="3"/>
  <c r="AA19" i="3"/>
  <c r="AB19" i="3"/>
  <c r="Y20" i="3"/>
  <c r="Z20" i="3"/>
  <c r="AA20" i="3" s="1"/>
  <c r="AB20" i="3"/>
  <c r="Y21" i="3"/>
  <c r="Z21" i="3"/>
  <c r="AA21" i="3"/>
  <c r="AB21" i="3"/>
  <c r="Y22" i="3"/>
  <c r="Z22" i="3"/>
  <c r="AA22" i="3" s="1"/>
  <c r="AB22" i="3"/>
  <c r="Y23" i="3"/>
  <c r="Z23" i="3"/>
  <c r="AA23" i="3"/>
  <c r="AB23" i="3"/>
  <c r="Y24" i="3"/>
  <c r="Z24" i="3"/>
  <c r="AA24" i="3" s="1"/>
  <c r="AB24" i="3"/>
  <c r="Y25" i="3"/>
  <c r="Z25" i="3"/>
  <c r="AA25" i="3"/>
  <c r="AB25" i="3"/>
  <c r="Y26" i="3"/>
  <c r="Z26" i="3"/>
  <c r="AA26" i="3" s="1"/>
  <c r="AB26" i="3"/>
  <c r="Y27" i="3"/>
  <c r="Z27" i="3"/>
  <c r="AA27" i="3"/>
  <c r="AB27" i="3"/>
  <c r="Y28" i="3"/>
  <c r="Z28" i="3"/>
  <c r="AA28" i="3" s="1"/>
  <c r="AB28" i="3"/>
  <c r="Y29" i="3"/>
  <c r="Z29" i="3"/>
  <c r="AA29" i="3"/>
  <c r="AB29" i="3"/>
  <c r="Y30" i="3"/>
  <c r="Z30" i="3"/>
  <c r="AA30" i="3" s="1"/>
  <c r="AB30" i="3"/>
  <c r="Y31" i="3"/>
  <c r="Z31" i="3"/>
  <c r="AA31" i="3"/>
  <c r="AB31" i="3"/>
  <c r="Y32" i="3"/>
  <c r="Z32" i="3"/>
  <c r="AA32" i="3" s="1"/>
  <c r="AB32" i="3"/>
  <c r="Y33" i="3"/>
  <c r="Z33" i="3"/>
  <c r="AA33" i="3"/>
  <c r="AB33" i="3"/>
  <c r="Y34" i="3"/>
  <c r="Z34" i="3"/>
  <c r="AA34" i="3" s="1"/>
  <c r="AB34" i="3"/>
  <c r="Y35" i="3"/>
  <c r="Z35" i="3"/>
  <c r="AA35" i="3"/>
  <c r="AB35" i="3"/>
  <c r="Y36" i="3"/>
  <c r="Z36" i="3"/>
  <c r="AA36" i="3" s="1"/>
  <c r="AB36" i="3"/>
  <c r="Y37" i="3"/>
  <c r="Z37" i="3"/>
  <c r="AA37" i="3"/>
  <c r="AB37" i="3"/>
  <c r="Y38" i="3"/>
  <c r="Z38" i="3"/>
  <c r="AA38" i="3" s="1"/>
  <c r="AB38" i="3"/>
  <c r="Y39" i="3"/>
  <c r="Z39" i="3"/>
  <c r="AA39" i="3"/>
  <c r="AB39" i="3"/>
  <c r="Y40" i="3"/>
  <c r="Z40" i="3"/>
  <c r="AA40" i="3" s="1"/>
  <c r="AB40" i="3"/>
  <c r="Y41" i="3"/>
  <c r="Z41" i="3"/>
  <c r="AA41" i="3"/>
  <c r="AB41" i="3"/>
  <c r="Y42" i="3"/>
  <c r="Z42" i="3"/>
  <c r="AA42" i="3" s="1"/>
  <c r="AB42" i="3"/>
  <c r="Y43" i="3"/>
  <c r="Z43" i="3"/>
  <c r="AA43" i="3"/>
  <c r="AB43" i="3"/>
  <c r="Y44" i="3"/>
  <c r="Z44" i="3"/>
  <c r="AA44" i="3" s="1"/>
  <c r="AB44" i="3"/>
  <c r="Y45" i="3"/>
  <c r="Z45" i="3"/>
  <c r="AA45" i="3"/>
  <c r="AB45" i="3"/>
  <c r="Y46" i="3"/>
  <c r="Z46" i="3"/>
  <c r="AA46" i="3" s="1"/>
  <c r="AB46" i="3"/>
  <c r="Y47" i="3"/>
  <c r="Z47" i="3"/>
  <c r="AA47" i="3"/>
  <c r="AB47" i="3"/>
  <c r="Y48" i="3"/>
  <c r="Z48" i="3"/>
  <c r="AA48" i="3" s="1"/>
  <c r="AB48" i="3"/>
  <c r="Y49" i="3"/>
  <c r="Z49" i="3"/>
  <c r="AA49" i="3"/>
  <c r="AB49" i="3"/>
  <c r="Y50" i="3"/>
  <c r="Z50" i="3"/>
  <c r="AA50" i="3" s="1"/>
  <c r="AB50" i="3"/>
  <c r="Y51" i="3"/>
  <c r="Z51" i="3"/>
  <c r="AA51" i="3"/>
  <c r="AB51" i="3"/>
  <c r="Y52" i="3"/>
  <c r="Z52" i="3"/>
  <c r="AA52" i="3" s="1"/>
  <c r="AB52" i="3"/>
  <c r="Y53" i="3"/>
  <c r="Z53" i="3"/>
  <c r="AA53" i="3"/>
  <c r="AB53" i="3"/>
  <c r="Y54" i="3"/>
  <c r="Z54" i="3"/>
  <c r="AA54" i="3" s="1"/>
  <c r="AB54" i="3"/>
  <c r="Y55" i="3"/>
  <c r="Z55" i="3"/>
  <c r="AA55" i="3"/>
  <c r="AB55" i="3"/>
  <c r="Y56" i="3"/>
  <c r="Z56" i="3"/>
  <c r="AA56" i="3" s="1"/>
  <c r="AB56" i="3"/>
  <c r="Y57" i="3"/>
  <c r="Z57" i="3"/>
  <c r="AA57" i="3"/>
  <c r="AB57" i="3"/>
  <c r="Y58" i="3"/>
  <c r="Z58" i="3"/>
  <c r="AA58" i="3" s="1"/>
  <c r="AB58" i="3"/>
  <c r="Y59" i="3"/>
  <c r="Z59" i="3"/>
  <c r="AA59" i="3"/>
  <c r="AB59" i="3"/>
  <c r="Y60" i="3"/>
  <c r="Z60" i="3"/>
  <c r="AA60" i="3" s="1"/>
  <c r="AB60" i="3"/>
  <c r="Y61" i="3"/>
  <c r="Z61" i="3"/>
  <c r="AA61" i="3"/>
  <c r="AB61" i="3"/>
  <c r="Y62" i="3"/>
  <c r="Z62" i="3"/>
  <c r="AA62" i="3" s="1"/>
  <c r="AB62" i="3"/>
  <c r="Y63" i="3"/>
  <c r="Z63" i="3"/>
  <c r="AA63" i="3"/>
  <c r="AB63" i="3"/>
  <c r="Y64" i="3"/>
  <c r="Z64" i="3"/>
  <c r="AA64" i="3" s="1"/>
  <c r="AB64" i="3"/>
  <c r="Y65" i="3"/>
  <c r="Z65" i="3"/>
  <c r="AA65" i="3"/>
  <c r="AB65" i="3"/>
  <c r="Y66" i="3"/>
  <c r="Z66" i="3"/>
  <c r="AA66" i="3" s="1"/>
  <c r="AB66" i="3"/>
  <c r="Y67" i="3"/>
  <c r="Z67" i="3"/>
  <c r="AA67" i="3"/>
  <c r="AB67" i="3"/>
  <c r="Y68" i="3"/>
  <c r="Z68" i="3"/>
  <c r="AA68" i="3" s="1"/>
  <c r="AB68" i="3"/>
  <c r="Y69" i="3"/>
  <c r="Z69" i="3"/>
  <c r="AA69" i="3"/>
  <c r="AB69" i="3"/>
  <c r="Y70" i="3"/>
  <c r="Z70" i="3"/>
  <c r="AA70" i="3" s="1"/>
  <c r="AB70" i="3"/>
  <c r="Y71" i="3"/>
  <c r="Z71" i="3"/>
  <c r="AA71" i="3"/>
  <c r="AB71" i="3"/>
  <c r="Y72" i="3"/>
  <c r="Z72" i="3"/>
  <c r="AA72" i="3" s="1"/>
  <c r="AB72" i="3"/>
  <c r="Y73" i="3"/>
  <c r="Z73" i="3"/>
  <c r="AA73" i="3"/>
  <c r="AB73" i="3"/>
  <c r="Y74" i="3"/>
  <c r="Z74" i="3"/>
  <c r="AA74" i="3" s="1"/>
  <c r="AB74" i="3"/>
  <c r="Y75" i="3"/>
  <c r="Z75" i="3"/>
  <c r="AA75" i="3"/>
  <c r="AB75" i="3"/>
  <c r="Y76" i="3"/>
  <c r="Z76" i="3"/>
  <c r="AA76" i="3" s="1"/>
  <c r="AB76" i="3"/>
  <c r="Y77" i="3"/>
  <c r="Z77" i="3"/>
  <c r="AA77" i="3"/>
  <c r="AB77" i="3"/>
  <c r="Y78" i="3"/>
  <c r="Z78" i="3"/>
  <c r="AA78" i="3" s="1"/>
  <c r="AB78" i="3"/>
  <c r="Y79" i="3"/>
  <c r="Z79" i="3"/>
  <c r="AA79" i="3"/>
  <c r="AB79" i="3"/>
  <c r="Y80" i="3"/>
  <c r="Z80" i="3"/>
  <c r="AA80" i="3" s="1"/>
  <c r="AB80" i="3"/>
  <c r="Y81" i="3"/>
  <c r="Z81" i="3"/>
  <c r="AA81" i="3"/>
  <c r="AB81" i="3"/>
  <c r="Y82" i="3"/>
  <c r="Z82" i="3"/>
  <c r="AA82" i="3" s="1"/>
  <c r="AB82" i="3"/>
  <c r="Y83" i="3"/>
  <c r="Z83" i="3"/>
  <c r="AA83" i="3"/>
  <c r="AB83" i="3"/>
  <c r="Y84" i="3"/>
  <c r="Z84" i="3"/>
  <c r="AA84" i="3" s="1"/>
  <c r="AB84" i="3"/>
  <c r="Y85" i="3"/>
  <c r="Z85" i="3"/>
  <c r="AA85" i="3"/>
  <c r="AB85" i="3"/>
  <c r="Y86" i="3"/>
  <c r="Z86" i="3"/>
  <c r="AA86" i="3" s="1"/>
  <c r="AB86" i="3"/>
  <c r="Y87" i="3"/>
  <c r="Z87" i="3"/>
  <c r="AA87" i="3"/>
  <c r="AB87" i="3"/>
  <c r="Y88" i="3"/>
  <c r="Z88" i="3"/>
  <c r="AA88" i="3" s="1"/>
  <c r="AB88" i="3"/>
  <c r="Y89" i="3"/>
  <c r="Z89" i="3"/>
  <c r="AA89" i="3"/>
  <c r="AB89" i="3"/>
  <c r="Y90" i="3"/>
  <c r="Z90" i="3"/>
  <c r="AA90" i="3" s="1"/>
  <c r="AB90" i="3"/>
  <c r="Y91" i="3"/>
  <c r="Z91" i="3"/>
  <c r="AA91" i="3"/>
  <c r="AB91" i="3"/>
  <c r="Y92" i="3"/>
  <c r="Z92" i="3"/>
  <c r="AA92" i="3" s="1"/>
  <c r="AB92" i="3"/>
  <c r="Y93" i="3"/>
  <c r="Z93" i="3"/>
  <c r="AA93" i="3"/>
  <c r="AB93" i="3"/>
  <c r="Y94" i="3"/>
  <c r="Z94" i="3"/>
  <c r="AA94" i="3" s="1"/>
  <c r="AB94" i="3"/>
  <c r="Y95" i="3"/>
  <c r="Z95" i="3"/>
  <c r="AA95" i="3"/>
  <c r="AB95" i="3"/>
  <c r="Y96" i="3"/>
  <c r="Z96" i="3"/>
  <c r="AA96" i="3" s="1"/>
  <c r="AB96" i="3"/>
  <c r="Y97" i="3"/>
  <c r="Z97" i="3"/>
  <c r="AA97" i="3"/>
  <c r="AB97" i="3"/>
  <c r="Y98" i="3"/>
  <c r="Z98" i="3"/>
  <c r="AA98" i="3" s="1"/>
  <c r="AB98" i="3"/>
  <c r="Y99" i="3"/>
  <c r="Z99" i="3"/>
  <c r="AA99" i="3"/>
  <c r="AB99" i="3"/>
  <c r="Y100" i="3"/>
  <c r="Z100" i="3"/>
  <c r="AA100" i="3" s="1"/>
  <c r="AB100" i="3"/>
  <c r="Y101" i="3"/>
  <c r="Z101" i="3"/>
  <c r="AA101" i="3"/>
  <c r="AB101" i="3"/>
  <c r="Y102" i="3"/>
  <c r="Z102" i="3"/>
  <c r="AA102" i="3" s="1"/>
  <c r="AB102" i="3"/>
  <c r="Y103" i="3"/>
  <c r="Z103" i="3"/>
  <c r="AA103" i="3"/>
  <c r="AB103" i="3"/>
  <c r="Y104" i="3"/>
  <c r="Z104" i="3"/>
  <c r="AA104" i="3" s="1"/>
  <c r="AB104" i="3"/>
  <c r="Y105" i="3"/>
  <c r="Z105" i="3"/>
  <c r="AA105" i="3"/>
  <c r="AB105" i="3"/>
  <c r="Y106" i="3"/>
  <c r="Z106" i="3"/>
  <c r="AA106" i="3" s="1"/>
  <c r="AB106" i="3"/>
  <c r="Y107" i="3"/>
  <c r="Z107" i="3"/>
  <c r="AA107" i="3"/>
  <c r="AB107" i="3"/>
  <c r="Y108" i="3"/>
  <c r="Z108" i="3"/>
  <c r="AA108" i="3" s="1"/>
  <c r="AB108" i="3"/>
  <c r="Y109" i="3"/>
  <c r="Z109" i="3"/>
  <c r="AA109" i="3"/>
  <c r="AB109" i="3"/>
  <c r="Y110" i="3"/>
  <c r="Z110" i="3"/>
  <c r="AA110" i="3" s="1"/>
  <c r="AB110" i="3"/>
  <c r="Y111" i="3"/>
  <c r="Z111" i="3"/>
  <c r="AA111" i="3"/>
  <c r="AB111" i="3"/>
  <c r="Y112" i="3"/>
  <c r="Z112" i="3"/>
  <c r="AA112" i="3" s="1"/>
  <c r="AB112" i="3"/>
  <c r="Y113" i="3"/>
  <c r="Z113" i="3"/>
  <c r="AA113" i="3"/>
  <c r="AB113" i="3"/>
  <c r="Y114" i="3"/>
  <c r="Z114" i="3"/>
  <c r="AA114" i="3" s="1"/>
  <c r="AB114" i="3"/>
  <c r="Y115" i="3"/>
  <c r="Z115" i="3"/>
  <c r="AA115" i="3"/>
  <c r="AB115" i="3"/>
  <c r="Y116" i="3"/>
  <c r="Z116" i="3"/>
  <c r="AA116" i="3" s="1"/>
  <c r="AB116" i="3"/>
  <c r="L115" i="3" l="1"/>
  <c r="M115" i="3" s="1"/>
  <c r="L114" i="3"/>
  <c r="Q114" i="3" s="1"/>
  <c r="L113" i="3"/>
  <c r="M113" i="3" s="1"/>
  <c r="Q115" i="3" l="1"/>
  <c r="M114" i="3"/>
  <c r="Q113" i="3"/>
  <c r="G19" i="1"/>
  <c r="I19" i="1"/>
  <c r="J19" i="1"/>
  <c r="K19" i="1"/>
  <c r="L19" i="1"/>
  <c r="M19" i="1"/>
  <c r="N19" i="1"/>
  <c r="O19" i="1"/>
  <c r="F19" i="1"/>
  <c r="C19" i="1"/>
  <c r="G18" i="1"/>
  <c r="I18" i="1"/>
  <c r="J18" i="1"/>
  <c r="K18" i="1"/>
  <c r="L18" i="1"/>
  <c r="M18" i="1"/>
  <c r="N18" i="1"/>
  <c r="O18" i="1"/>
  <c r="F18" i="1"/>
  <c r="C18" i="1"/>
  <c r="I16" i="1"/>
  <c r="J16" i="1"/>
  <c r="K16" i="1"/>
  <c r="L16" i="1"/>
  <c r="M16" i="1"/>
  <c r="N16" i="1"/>
  <c r="O16" i="1"/>
  <c r="P120" i="3"/>
  <c r="R120" i="3"/>
  <c r="S120" i="3"/>
  <c r="T120" i="3"/>
  <c r="U120" i="3"/>
  <c r="V120" i="3"/>
  <c r="W120" i="3"/>
  <c r="X120" i="3"/>
  <c r="O120" i="3"/>
  <c r="K120" i="3"/>
  <c r="I120" i="3"/>
  <c r="P119" i="3"/>
  <c r="R119" i="3"/>
  <c r="S119" i="3"/>
  <c r="T119" i="3"/>
  <c r="U119" i="3"/>
  <c r="V119" i="3"/>
  <c r="W119" i="3"/>
  <c r="X119" i="3"/>
  <c r="O119" i="3"/>
  <c r="K119" i="3"/>
  <c r="I119" i="3"/>
  <c r="M3" i="3" l="1"/>
  <c r="M4" i="3"/>
  <c r="M5" i="3"/>
  <c r="M6" i="3"/>
  <c r="M7" i="3"/>
  <c r="M8" i="3"/>
  <c r="M9" i="3"/>
  <c r="M10" i="3"/>
  <c r="R117" i="3" l="1"/>
  <c r="S117" i="3"/>
  <c r="T117" i="3"/>
  <c r="U117" i="3"/>
  <c r="V117" i="3"/>
  <c r="W117" i="3"/>
  <c r="X117" i="3"/>
  <c r="R118" i="3"/>
  <c r="S118" i="3"/>
  <c r="T118" i="3"/>
  <c r="U118" i="3"/>
  <c r="V118" i="3"/>
  <c r="W118" i="3"/>
  <c r="X118" i="3"/>
  <c r="O117" i="3"/>
  <c r="O118" i="3"/>
  <c r="G27" i="1" l="1"/>
  <c r="I27" i="1"/>
  <c r="J27" i="1"/>
  <c r="K27" i="1"/>
  <c r="L27" i="1"/>
  <c r="M27" i="1"/>
  <c r="N27" i="1"/>
  <c r="O27" i="1"/>
  <c r="G28" i="1"/>
  <c r="I28" i="1"/>
  <c r="J28" i="1"/>
  <c r="K28" i="1"/>
  <c r="L28" i="1"/>
  <c r="M28" i="1"/>
  <c r="N28" i="1"/>
  <c r="O28" i="1"/>
  <c r="G29" i="1"/>
  <c r="I29" i="1"/>
  <c r="J29" i="1"/>
  <c r="K29" i="1"/>
  <c r="L29" i="1"/>
  <c r="M29" i="1"/>
  <c r="N29" i="1"/>
  <c r="O29" i="1"/>
  <c r="F29" i="1"/>
  <c r="F28" i="1"/>
  <c r="F27" i="1"/>
  <c r="C29" i="1"/>
  <c r="C28" i="1"/>
  <c r="C27" i="1"/>
  <c r="B29" i="1"/>
  <c r="B28" i="1"/>
  <c r="B27" i="1"/>
  <c r="L118" i="5"/>
  <c r="M119" i="5"/>
  <c r="I122" i="5"/>
  <c r="I121" i="5"/>
  <c r="I120" i="5"/>
  <c r="K120" i="5"/>
  <c r="K121" i="5"/>
  <c r="K122" i="5"/>
  <c r="O120" i="5"/>
  <c r="P120" i="5"/>
  <c r="O121" i="5"/>
  <c r="P121" i="5"/>
  <c r="O122" i="5"/>
  <c r="P122" i="5"/>
  <c r="S120" i="5"/>
  <c r="T120" i="5"/>
  <c r="U120" i="5"/>
  <c r="V120" i="5"/>
  <c r="W120" i="5"/>
  <c r="X120" i="5"/>
  <c r="S121" i="5"/>
  <c r="T121" i="5"/>
  <c r="U121" i="5"/>
  <c r="V121" i="5"/>
  <c r="W121" i="5"/>
  <c r="X121" i="5"/>
  <c r="S122" i="5"/>
  <c r="T122" i="5"/>
  <c r="U122" i="5"/>
  <c r="V122" i="5"/>
  <c r="W122" i="5"/>
  <c r="X122" i="5"/>
  <c r="R122" i="5"/>
  <c r="R121" i="5"/>
  <c r="Z119" i="5"/>
  <c r="AA119" i="5" s="1"/>
  <c r="R120" i="5"/>
  <c r="L117" i="5"/>
  <c r="L116" i="5"/>
  <c r="Z116" i="5" l="1"/>
  <c r="AA116" i="5" s="1"/>
  <c r="M117" i="5"/>
  <c r="Y117" i="5"/>
  <c r="Q118" i="5"/>
  <c r="Y118" i="5" s="1"/>
  <c r="Q119" i="5"/>
  <c r="Y119" i="5" s="1"/>
  <c r="M118" i="5"/>
  <c r="AB118" i="5" s="1"/>
  <c r="Z118" i="5"/>
  <c r="AA118" i="5" s="1"/>
  <c r="AB119" i="5"/>
  <c r="Z117" i="5"/>
  <c r="AA117" i="5" s="1"/>
  <c r="AB117" i="5"/>
  <c r="G25" i="1" l="1"/>
  <c r="I25" i="1"/>
  <c r="J25" i="1"/>
  <c r="K25" i="1"/>
  <c r="L25" i="1"/>
  <c r="M25" i="1"/>
  <c r="N25" i="1"/>
  <c r="O25" i="1"/>
  <c r="G26" i="1"/>
  <c r="H26" i="1"/>
  <c r="I26" i="1"/>
  <c r="J26" i="1"/>
  <c r="K26" i="1"/>
  <c r="L26" i="1"/>
  <c r="M26" i="1"/>
  <c r="N26" i="1"/>
  <c r="O26" i="1"/>
  <c r="F26" i="1"/>
  <c r="F25" i="1"/>
  <c r="J24" i="2"/>
  <c r="J23" i="2"/>
  <c r="J22" i="2"/>
  <c r="J21" i="2"/>
  <c r="H24" i="2"/>
  <c r="H23" i="2"/>
  <c r="H22" i="2"/>
  <c r="H21" i="2"/>
  <c r="Q116" i="5"/>
  <c r="Y116" i="5" s="1"/>
  <c r="L110" i="5"/>
  <c r="L106" i="5"/>
  <c r="L104" i="5"/>
  <c r="L102" i="5"/>
  <c r="L94" i="5"/>
  <c r="L90" i="5"/>
  <c r="L88" i="5"/>
  <c r="L86" i="5"/>
  <c r="L78" i="5"/>
  <c r="L74" i="5"/>
  <c r="L72" i="5"/>
  <c r="L70" i="5"/>
  <c r="L63" i="5"/>
  <c r="L59" i="5"/>
  <c r="L57" i="5"/>
  <c r="Q57" i="5" s="1"/>
  <c r="L55" i="5"/>
  <c r="L44" i="5"/>
  <c r="L42" i="5"/>
  <c r="L40" i="5"/>
  <c r="L33" i="5"/>
  <c r="L29" i="5"/>
  <c r="L27" i="5"/>
  <c r="L25" i="5"/>
  <c r="L17" i="5"/>
  <c r="L10" i="5"/>
  <c r="L8" i="5"/>
  <c r="L16" i="5"/>
  <c r="L14" i="5"/>
  <c r="L12" i="5"/>
  <c r="L79" i="5"/>
  <c r="L77" i="5"/>
  <c r="L71" i="5"/>
  <c r="L69" i="5"/>
  <c r="L64" i="5"/>
  <c r="L62" i="5"/>
  <c r="L56" i="5"/>
  <c r="M56" i="5" s="1"/>
  <c r="L54" i="5"/>
  <c r="Z54" i="5" s="1"/>
  <c r="AA54" i="5" s="1"/>
  <c r="L48" i="5"/>
  <c r="Q48" i="5" s="1"/>
  <c r="L47" i="5"/>
  <c r="Q47" i="5" s="1"/>
  <c r="L41" i="5"/>
  <c r="L39" i="5"/>
  <c r="L34" i="5"/>
  <c r="L32" i="5"/>
  <c r="L26" i="5"/>
  <c r="L24" i="5"/>
  <c r="L18" i="5"/>
  <c r="L6" i="5"/>
  <c r="L22" i="5"/>
  <c r="L30" i="5"/>
  <c r="L37" i="5"/>
  <c r="L45" i="5"/>
  <c r="Q45" i="5" s="1"/>
  <c r="L52" i="5"/>
  <c r="M52" i="5" s="1"/>
  <c r="L60" i="5"/>
  <c r="M60" i="5" s="1"/>
  <c r="L67" i="5"/>
  <c r="L75" i="5"/>
  <c r="L83" i="5"/>
  <c r="L87" i="5"/>
  <c r="L91" i="5"/>
  <c r="L95" i="5"/>
  <c r="Y95" i="5" s="1"/>
  <c r="L99" i="5"/>
  <c r="L103" i="5"/>
  <c r="L107" i="5"/>
  <c r="L111" i="5"/>
  <c r="L115" i="5"/>
  <c r="L108" i="5"/>
  <c r="L100" i="5"/>
  <c r="L92" i="5"/>
  <c r="L84" i="5"/>
  <c r="L76" i="5"/>
  <c r="L68" i="5"/>
  <c r="L61" i="5"/>
  <c r="L53" i="5"/>
  <c r="L46" i="5"/>
  <c r="Q46" i="5" s="1"/>
  <c r="L38" i="5"/>
  <c r="L31" i="5"/>
  <c r="L23" i="5"/>
  <c r="L15" i="5"/>
  <c r="L9" i="5"/>
  <c r="L7" i="5"/>
  <c r="L114" i="5"/>
  <c r="L98" i="5"/>
  <c r="L82" i="5"/>
  <c r="L51" i="5"/>
  <c r="L21" i="5"/>
  <c r="L13" i="5"/>
  <c r="L5" i="5"/>
  <c r="L112" i="5"/>
  <c r="L96" i="5"/>
  <c r="L80" i="5"/>
  <c r="L65" i="5"/>
  <c r="L49" i="5"/>
  <c r="Q49" i="5" s="1"/>
  <c r="L35" i="5"/>
  <c r="L19" i="5"/>
  <c r="L11" i="5"/>
  <c r="L3" i="5"/>
  <c r="L4" i="5"/>
  <c r="L20" i="5"/>
  <c r="L28" i="5"/>
  <c r="L36" i="5"/>
  <c r="L43" i="5"/>
  <c r="Q43" i="5" s="1"/>
  <c r="L50" i="5"/>
  <c r="M50" i="5" s="1"/>
  <c r="L58" i="5"/>
  <c r="M58" i="5" s="1"/>
  <c r="L66" i="5"/>
  <c r="L73" i="5"/>
  <c r="L81" i="5"/>
  <c r="L85" i="5"/>
  <c r="L89" i="5"/>
  <c r="L93" i="5"/>
  <c r="L97" i="5"/>
  <c r="L101" i="5"/>
  <c r="L105" i="5"/>
  <c r="L109" i="5"/>
  <c r="L113" i="5"/>
  <c r="L11" i="3"/>
  <c r="Z81" i="5" l="1"/>
  <c r="AA81" i="5" s="1"/>
  <c r="Q31" i="5"/>
  <c r="Y31" i="5" s="1"/>
  <c r="Z35" i="5"/>
  <c r="AA35" i="5" s="1"/>
  <c r="Q68" i="5"/>
  <c r="Y68" i="5" s="1"/>
  <c r="Z107" i="5"/>
  <c r="AA107" i="5" s="1"/>
  <c r="Z67" i="5"/>
  <c r="AA67" i="5" s="1"/>
  <c r="Q18" i="5"/>
  <c r="Y18" i="5"/>
  <c r="Z27" i="5"/>
  <c r="AA27" i="5" s="1"/>
  <c r="Q90" i="5"/>
  <c r="Y90" i="5"/>
  <c r="Z89" i="5"/>
  <c r="AA89" i="5" s="1"/>
  <c r="Q36" i="5"/>
  <c r="Y36" i="5" s="1"/>
  <c r="Q15" i="5"/>
  <c r="Y15" i="5" s="1"/>
  <c r="Q76" i="5"/>
  <c r="Y76" i="5" s="1"/>
  <c r="Q24" i="5"/>
  <c r="Y24" i="5" s="1"/>
  <c r="Q12" i="5"/>
  <c r="Y12" i="5"/>
  <c r="Y63" i="5"/>
  <c r="M94" i="5"/>
  <c r="Y94" i="5"/>
  <c r="M85" i="5"/>
  <c r="AB85" i="5" s="1"/>
  <c r="Q28" i="5"/>
  <c r="Y28" i="5" s="1"/>
  <c r="Q65" i="5"/>
  <c r="Y65" i="5"/>
  <c r="Q23" i="5"/>
  <c r="Y23" i="5" s="1"/>
  <c r="Q84" i="5"/>
  <c r="Y84" i="5" s="1"/>
  <c r="Z99" i="5"/>
  <c r="AA99" i="5" s="1"/>
  <c r="Q26" i="5"/>
  <c r="Y26" i="5" s="1"/>
  <c r="Q14" i="5"/>
  <c r="Y14" i="5" s="1"/>
  <c r="Q80" i="5"/>
  <c r="Y80" i="5" s="1"/>
  <c r="M62" i="5"/>
  <c r="AB62" i="5" s="1"/>
  <c r="Q32" i="5"/>
  <c r="Y32" i="5" s="1"/>
  <c r="Z113" i="5"/>
  <c r="AA113" i="5" s="1"/>
  <c r="Q104" i="5"/>
  <c r="Y104" i="5" s="1"/>
  <c r="M109" i="5"/>
  <c r="AB109" i="5" s="1"/>
  <c r="Z82" i="5"/>
  <c r="AA82" i="5" s="1"/>
  <c r="Q100" i="5"/>
  <c r="Y100" i="5" s="1"/>
  <c r="Q37" i="5"/>
  <c r="Y37" i="5"/>
  <c r="Q34" i="5"/>
  <c r="Y34" i="5" s="1"/>
  <c r="Q8" i="5"/>
  <c r="Y8" i="5"/>
  <c r="Z74" i="5"/>
  <c r="AA74" i="5" s="1"/>
  <c r="Z105" i="5"/>
  <c r="AA105" i="5" s="1"/>
  <c r="Z66" i="5"/>
  <c r="AA66" i="5" s="1"/>
  <c r="Q112" i="5"/>
  <c r="Y112" i="5"/>
  <c r="M98" i="5"/>
  <c r="Q39" i="5"/>
  <c r="Y39" i="5" s="1"/>
  <c r="Q10" i="5"/>
  <c r="Y10" i="5" s="1"/>
  <c r="E29" i="1"/>
  <c r="Z115" i="5"/>
  <c r="AA115" i="5" s="1"/>
  <c r="Z83" i="5"/>
  <c r="AA83" i="5" s="1"/>
  <c r="Q22" i="5"/>
  <c r="Y22" i="5"/>
  <c r="Q41" i="5"/>
  <c r="Y41" i="5" s="1"/>
  <c r="Q20" i="5"/>
  <c r="Y20" i="5" s="1"/>
  <c r="Q92" i="5"/>
  <c r="Y92" i="5"/>
  <c r="Q16" i="5"/>
  <c r="Y16" i="5"/>
  <c r="Q72" i="5"/>
  <c r="Y72" i="5" s="1"/>
  <c r="Z73" i="5"/>
  <c r="AA73" i="5" s="1"/>
  <c r="Q96" i="5"/>
  <c r="Y96" i="5" s="1"/>
  <c r="Q38" i="5"/>
  <c r="Y38" i="5"/>
  <c r="Z91" i="5"/>
  <c r="AA91" i="5" s="1"/>
  <c r="Z42" i="5"/>
  <c r="AA42" i="5" s="1"/>
  <c r="Q106" i="5"/>
  <c r="Y106" i="5" s="1"/>
  <c r="Q108" i="5"/>
  <c r="Y108" i="5"/>
  <c r="Q30" i="5"/>
  <c r="Y30" i="5" s="1"/>
  <c r="M69" i="5"/>
  <c r="AB69" i="5" s="1"/>
  <c r="M101" i="5"/>
  <c r="AB101" i="5" s="1"/>
  <c r="Z11" i="5"/>
  <c r="AA11" i="5" s="1"/>
  <c r="Y11" i="5"/>
  <c r="Q114" i="5"/>
  <c r="Y114" i="5" s="1"/>
  <c r="Z97" i="5"/>
  <c r="AA97" i="5" s="1"/>
  <c r="Z19" i="5"/>
  <c r="AA19" i="5" s="1"/>
  <c r="Q7" i="5"/>
  <c r="Y7" i="5"/>
  <c r="Q61" i="5"/>
  <c r="Y61" i="5" s="1"/>
  <c r="Z75" i="5"/>
  <c r="AA75" i="5" s="1"/>
  <c r="Q6" i="5"/>
  <c r="Y6" i="5" s="1"/>
  <c r="M77" i="5"/>
  <c r="AB77" i="5" s="1"/>
  <c r="Q88" i="5"/>
  <c r="Y88" i="5" s="1"/>
  <c r="M93" i="5"/>
  <c r="AB93" i="5" s="1"/>
  <c r="Q11" i="3"/>
  <c r="M11" i="3"/>
  <c r="Z114" i="5"/>
  <c r="AA114" i="5" s="1"/>
  <c r="Q3" i="5"/>
  <c r="Y3" i="5" s="1"/>
  <c r="E28" i="1"/>
  <c r="E27" i="1"/>
  <c r="M4" i="5"/>
  <c r="L121" i="5"/>
  <c r="L120" i="5"/>
  <c r="Q53" i="5"/>
  <c r="H29" i="1" s="1"/>
  <c r="L122" i="5"/>
  <c r="Z17" i="5"/>
  <c r="AA17" i="5" s="1"/>
  <c r="Z18" i="5"/>
  <c r="AA18" i="5" s="1"/>
  <c r="Z36" i="5"/>
  <c r="AA36" i="5" s="1"/>
  <c r="Z50" i="5"/>
  <c r="AA50" i="5" s="1"/>
  <c r="Z20" i="5"/>
  <c r="AA20" i="5" s="1"/>
  <c r="M114" i="5"/>
  <c r="AB114" i="5" s="1"/>
  <c r="Z109" i="5"/>
  <c r="AA109" i="5" s="1"/>
  <c r="Z93" i="5"/>
  <c r="AA93" i="5" s="1"/>
  <c r="Z77" i="5"/>
  <c r="AA77" i="5" s="1"/>
  <c r="Z69" i="5"/>
  <c r="AA69" i="5" s="1"/>
  <c r="Z58" i="5"/>
  <c r="AA58" i="5" s="1"/>
  <c r="Z43" i="5"/>
  <c r="AA43" i="5" s="1"/>
  <c r="Z28" i="5"/>
  <c r="AA28" i="5" s="1"/>
  <c r="Z12" i="5"/>
  <c r="AA12" i="5" s="1"/>
  <c r="Q5" i="5"/>
  <c r="Y5" i="5" s="1"/>
  <c r="M5" i="5"/>
  <c r="Q9" i="5"/>
  <c r="Y9" i="5" s="1"/>
  <c r="M9" i="5"/>
  <c r="Q13" i="5"/>
  <c r="Y13" i="5" s="1"/>
  <c r="M13" i="5"/>
  <c r="Q17" i="5"/>
  <c r="Y17" i="5" s="1"/>
  <c r="M17" i="5"/>
  <c r="AB17" i="5" s="1"/>
  <c r="Q21" i="5"/>
  <c r="Y21" i="5" s="1"/>
  <c r="M21" i="5"/>
  <c r="Q25" i="5"/>
  <c r="Y25" i="5" s="1"/>
  <c r="M25" i="5"/>
  <c r="Q29" i="5"/>
  <c r="Y29" i="5" s="1"/>
  <c r="M29" i="5"/>
  <c r="Q33" i="5"/>
  <c r="Y33" i="5" s="1"/>
  <c r="M33" i="5"/>
  <c r="Q40" i="5"/>
  <c r="Y40" i="5" s="1"/>
  <c r="M40" i="5"/>
  <c r="Q44" i="5"/>
  <c r="M44" i="5"/>
  <c r="Q51" i="5"/>
  <c r="M51" i="5"/>
  <c r="Q55" i="5"/>
  <c r="M55" i="5"/>
  <c r="Q59" i="5"/>
  <c r="M59" i="5"/>
  <c r="Q63" i="5"/>
  <c r="M63" i="5"/>
  <c r="AB63" i="5" s="1"/>
  <c r="Q70" i="5"/>
  <c r="Y70" i="5" s="1"/>
  <c r="M70" i="5"/>
  <c r="AB70" i="5" s="1"/>
  <c r="Q74" i="5"/>
  <c r="Y74" i="5" s="1"/>
  <c r="M74" i="5"/>
  <c r="AB74" i="5" s="1"/>
  <c r="Q78" i="5"/>
  <c r="Y78" i="5" s="1"/>
  <c r="M78" i="5"/>
  <c r="AB78" i="5" s="1"/>
  <c r="Q82" i="5"/>
  <c r="Y82" i="5" s="1"/>
  <c r="M82" i="5"/>
  <c r="AB82" i="5" s="1"/>
  <c r="Q86" i="5"/>
  <c r="Y86" i="5" s="1"/>
  <c r="M86" i="5"/>
  <c r="AB86" i="5" s="1"/>
  <c r="Q98" i="5"/>
  <c r="Y98" i="5" s="1"/>
  <c r="Z98" i="5"/>
  <c r="AA98" i="5" s="1"/>
  <c r="Q102" i="5"/>
  <c r="Y102" i="5" s="1"/>
  <c r="M102" i="5"/>
  <c r="AB102" i="5" s="1"/>
  <c r="Q110" i="5"/>
  <c r="Y110" i="5" s="1"/>
  <c r="M110" i="5"/>
  <c r="AB110" i="5" s="1"/>
  <c r="M106" i="5"/>
  <c r="AB106" i="5" s="1"/>
  <c r="M90" i="5"/>
  <c r="AB90" i="5" s="1"/>
  <c r="Z3" i="5"/>
  <c r="AA3" i="5" s="1"/>
  <c r="M48" i="5"/>
  <c r="M46" i="5"/>
  <c r="M41" i="5"/>
  <c r="M38" i="5"/>
  <c r="M34" i="5"/>
  <c r="M31" i="5"/>
  <c r="M26" i="5"/>
  <c r="M23" i="5"/>
  <c r="M18" i="5"/>
  <c r="AB18" i="5" s="1"/>
  <c r="M15" i="5"/>
  <c r="M10" i="5"/>
  <c r="M7" i="5"/>
  <c r="Q35" i="5"/>
  <c r="Y35" i="5" s="1"/>
  <c r="Z62" i="5"/>
  <c r="AA62" i="5" s="1"/>
  <c r="Z47" i="5"/>
  <c r="AA47" i="5" s="1"/>
  <c r="Z39" i="5"/>
  <c r="AA39" i="5" s="1"/>
  <c r="Z32" i="5"/>
  <c r="AA32" i="5" s="1"/>
  <c r="Z24" i="5"/>
  <c r="AA24" i="5" s="1"/>
  <c r="Z16" i="5"/>
  <c r="AA16" i="5" s="1"/>
  <c r="Z8" i="5"/>
  <c r="AA8" i="5" s="1"/>
  <c r="Q19" i="5"/>
  <c r="Y19" i="5" s="1"/>
  <c r="Z60" i="5"/>
  <c r="AA60" i="5" s="1"/>
  <c r="Z56" i="5"/>
  <c r="AA56" i="5" s="1"/>
  <c r="Z52" i="5"/>
  <c r="AA52" i="5" s="1"/>
  <c r="Z48" i="5"/>
  <c r="AA48" i="5" s="1"/>
  <c r="Z45" i="5"/>
  <c r="AA45" i="5" s="1"/>
  <c r="Z41" i="5"/>
  <c r="AA41" i="5" s="1"/>
  <c r="Z37" i="5"/>
  <c r="AA37" i="5" s="1"/>
  <c r="Z34" i="5"/>
  <c r="AA34" i="5" s="1"/>
  <c r="Z30" i="5"/>
  <c r="AA30" i="5" s="1"/>
  <c r="Z26" i="5"/>
  <c r="AA26" i="5" s="1"/>
  <c r="Z22" i="5"/>
  <c r="AA22" i="5" s="1"/>
  <c r="Z14" i="5"/>
  <c r="AA14" i="5" s="1"/>
  <c r="Z10" i="5"/>
  <c r="AA10" i="5" s="1"/>
  <c r="Z6" i="5"/>
  <c r="AA6" i="5" s="1"/>
  <c r="M45" i="5"/>
  <c r="M42" i="5"/>
  <c r="M37" i="5"/>
  <c r="M35" i="5"/>
  <c r="M30" i="5"/>
  <c r="M27" i="5"/>
  <c r="M22" i="5"/>
  <c r="M19" i="5"/>
  <c r="M14" i="5"/>
  <c r="M11" i="5"/>
  <c r="M6" i="5"/>
  <c r="Q42" i="5"/>
  <c r="Y42" i="5" s="1"/>
  <c r="Q27" i="5"/>
  <c r="Y27" i="5" s="1"/>
  <c r="Q11" i="5"/>
  <c r="AB94" i="5"/>
  <c r="M54" i="5"/>
  <c r="Q54" i="5"/>
  <c r="Q50" i="5"/>
  <c r="Z106" i="5"/>
  <c r="AA106" i="5" s="1"/>
  <c r="Z101" i="5"/>
  <c r="AA101" i="5" s="1"/>
  <c r="Z90" i="5"/>
  <c r="AA90" i="5" s="1"/>
  <c r="Z85" i="5"/>
  <c r="AA85" i="5" s="1"/>
  <c r="Z61" i="5"/>
  <c r="AA61" i="5" s="1"/>
  <c r="Z59" i="5"/>
  <c r="AA59" i="5" s="1"/>
  <c r="Z57" i="5"/>
  <c r="AA57" i="5" s="1"/>
  <c r="Z55" i="5"/>
  <c r="AA55" i="5" s="1"/>
  <c r="Z53" i="5"/>
  <c r="AA53" i="5" s="1"/>
  <c r="Z51" i="5"/>
  <c r="AA51" i="5" s="1"/>
  <c r="Z49" i="5"/>
  <c r="AA49" i="5" s="1"/>
  <c r="Z46" i="5"/>
  <c r="AA46" i="5" s="1"/>
  <c r="Z44" i="5"/>
  <c r="AA44" i="5" s="1"/>
  <c r="Z40" i="5"/>
  <c r="AA40" i="5" s="1"/>
  <c r="Z38" i="5"/>
  <c r="AA38" i="5" s="1"/>
  <c r="Z33" i="5"/>
  <c r="AA33" i="5" s="1"/>
  <c r="Z31" i="5"/>
  <c r="AA31" i="5" s="1"/>
  <c r="Z29" i="5"/>
  <c r="AA29" i="5" s="1"/>
  <c r="Z25" i="5"/>
  <c r="AA25" i="5" s="1"/>
  <c r="Z23" i="5"/>
  <c r="AA23" i="5" s="1"/>
  <c r="Z21" i="5"/>
  <c r="AA21" i="5" s="1"/>
  <c r="Z15" i="5"/>
  <c r="AA15" i="5" s="1"/>
  <c r="Z13" i="5"/>
  <c r="AA13" i="5" s="1"/>
  <c r="Z9" i="5"/>
  <c r="AA9" i="5" s="1"/>
  <c r="Z7" i="5"/>
  <c r="AA7" i="5" s="1"/>
  <c r="Z5" i="5"/>
  <c r="AA5" i="5" s="1"/>
  <c r="M116" i="5"/>
  <c r="AB116" i="5" s="1"/>
  <c r="M112" i="5"/>
  <c r="AB112" i="5" s="1"/>
  <c r="M108" i="5"/>
  <c r="AB108" i="5" s="1"/>
  <c r="M104" i="5"/>
  <c r="AB104" i="5" s="1"/>
  <c r="M100" i="5"/>
  <c r="AB100" i="5" s="1"/>
  <c r="M96" i="5"/>
  <c r="AB96" i="5" s="1"/>
  <c r="M92" i="5"/>
  <c r="AB92" i="5" s="1"/>
  <c r="M88" i="5"/>
  <c r="AB88" i="5" s="1"/>
  <c r="M84" i="5"/>
  <c r="AB84" i="5" s="1"/>
  <c r="M80" i="5"/>
  <c r="AB80" i="5" s="1"/>
  <c r="M76" i="5"/>
  <c r="AB76" i="5" s="1"/>
  <c r="M72" i="5"/>
  <c r="AB72" i="5" s="1"/>
  <c r="M68" i="5"/>
  <c r="AB68" i="5" s="1"/>
  <c r="M65" i="5"/>
  <c r="AB65" i="5" s="1"/>
  <c r="M61" i="5"/>
  <c r="M57" i="5"/>
  <c r="M53" i="5"/>
  <c r="M47" i="5"/>
  <c r="M43" i="5"/>
  <c r="M39" i="5"/>
  <c r="M36" i="5"/>
  <c r="M32" i="5"/>
  <c r="M28" i="5"/>
  <c r="M24" i="5"/>
  <c r="M20" i="5"/>
  <c r="M16" i="5"/>
  <c r="M12" i="5"/>
  <c r="M8" i="5"/>
  <c r="M3" i="5"/>
  <c r="Q58" i="5"/>
  <c r="Q115" i="5"/>
  <c r="Y115" i="5" s="1"/>
  <c r="M115" i="5"/>
  <c r="AB115" i="5" s="1"/>
  <c r="Q113" i="5"/>
  <c r="Y113" i="5" s="1"/>
  <c r="M113" i="5"/>
  <c r="AB113" i="5" s="1"/>
  <c r="Q111" i="5"/>
  <c r="Y111" i="5" s="1"/>
  <c r="M111" i="5"/>
  <c r="AB111" i="5" s="1"/>
  <c r="Q107" i="5"/>
  <c r="Y107" i="5" s="1"/>
  <c r="M107" i="5"/>
  <c r="AB107" i="5" s="1"/>
  <c r="Q105" i="5"/>
  <c r="Y105" i="5" s="1"/>
  <c r="M105" i="5"/>
  <c r="AB105" i="5" s="1"/>
  <c r="Q103" i="5"/>
  <c r="Y103" i="5" s="1"/>
  <c r="M103" i="5"/>
  <c r="AB103" i="5" s="1"/>
  <c r="Q99" i="5"/>
  <c r="Y99" i="5" s="1"/>
  <c r="M99" i="5"/>
  <c r="AB99" i="5" s="1"/>
  <c r="Q97" i="5"/>
  <c r="Y97" i="5" s="1"/>
  <c r="M97" i="5"/>
  <c r="AB97" i="5" s="1"/>
  <c r="M95" i="5"/>
  <c r="AB95" i="5" s="1"/>
  <c r="Q91" i="5"/>
  <c r="Y91" i="5" s="1"/>
  <c r="M91" i="5"/>
  <c r="AB91" i="5" s="1"/>
  <c r="Q89" i="5"/>
  <c r="Y89" i="5" s="1"/>
  <c r="M89" i="5"/>
  <c r="AB89" i="5" s="1"/>
  <c r="Q87" i="5"/>
  <c r="Y87" i="5" s="1"/>
  <c r="M87" i="5"/>
  <c r="AB87" i="5" s="1"/>
  <c r="Q83" i="5"/>
  <c r="Y83" i="5" s="1"/>
  <c r="M83" i="5"/>
  <c r="AB83" i="5" s="1"/>
  <c r="Q81" i="5"/>
  <c r="Y81" i="5" s="1"/>
  <c r="M81" i="5"/>
  <c r="AB81" i="5" s="1"/>
  <c r="Q79" i="5"/>
  <c r="Y79" i="5" s="1"/>
  <c r="M79" i="5"/>
  <c r="AB79" i="5" s="1"/>
  <c r="Q75" i="5"/>
  <c r="Y75" i="5" s="1"/>
  <c r="M75" i="5"/>
  <c r="AB75" i="5" s="1"/>
  <c r="Q73" i="5"/>
  <c r="Y73" i="5" s="1"/>
  <c r="M73" i="5"/>
  <c r="AB73" i="5" s="1"/>
  <c r="Q71" i="5"/>
  <c r="Y71" i="5" s="1"/>
  <c r="M71" i="5"/>
  <c r="AB71" i="5" s="1"/>
  <c r="Q67" i="5"/>
  <c r="Y67" i="5" s="1"/>
  <c r="M67" i="5"/>
  <c r="AB67" i="5" s="1"/>
  <c r="Q66" i="5"/>
  <c r="Y66" i="5" s="1"/>
  <c r="M66" i="5"/>
  <c r="AB66" i="5" s="1"/>
  <c r="Q64" i="5"/>
  <c r="Y64" i="5" s="1"/>
  <c r="M64" i="5"/>
  <c r="AB64" i="5" s="1"/>
  <c r="Q4" i="5"/>
  <c r="Y4" i="5" s="1"/>
  <c r="Z4" i="5"/>
  <c r="AA4" i="5" s="1"/>
  <c r="Q60" i="5"/>
  <c r="Q56" i="5"/>
  <c r="Q52" i="5"/>
  <c r="Q109" i="5"/>
  <c r="Y109" i="5" s="1"/>
  <c r="Q101" i="5"/>
  <c r="Y101" i="5" s="1"/>
  <c r="Q93" i="5"/>
  <c r="Y93" i="5" s="1"/>
  <c r="Q85" i="5"/>
  <c r="Y85" i="5" s="1"/>
  <c r="Q77" i="5"/>
  <c r="Y77" i="5" s="1"/>
  <c r="Q69" i="5"/>
  <c r="Y69" i="5" s="1"/>
  <c r="Q62" i="5"/>
  <c r="Y62" i="5" s="1"/>
  <c r="Z111" i="5"/>
  <c r="AA111" i="5" s="1"/>
  <c r="Z103" i="5"/>
  <c r="AA103" i="5" s="1"/>
  <c r="Z95" i="5"/>
  <c r="AA95" i="5" s="1"/>
  <c r="Z87" i="5"/>
  <c r="AA87" i="5" s="1"/>
  <c r="Z79" i="5"/>
  <c r="AA79" i="5" s="1"/>
  <c r="Z71" i="5"/>
  <c r="AA71" i="5" s="1"/>
  <c r="Z64" i="5"/>
  <c r="AA64" i="5" s="1"/>
  <c r="Z112" i="5"/>
  <c r="AA112" i="5" s="1"/>
  <c r="Z110" i="5"/>
  <c r="AA110" i="5" s="1"/>
  <c r="Z108" i="5"/>
  <c r="AA108" i="5" s="1"/>
  <c r="Z104" i="5"/>
  <c r="AA104" i="5" s="1"/>
  <c r="Z102" i="5"/>
  <c r="AA102" i="5" s="1"/>
  <c r="Z100" i="5"/>
  <c r="AA100" i="5" s="1"/>
  <c r="AB98" i="5"/>
  <c r="Z96" i="5"/>
  <c r="AA96" i="5" s="1"/>
  <c r="Z94" i="5"/>
  <c r="AA94" i="5" s="1"/>
  <c r="Z92" i="5"/>
  <c r="AA92" i="5" s="1"/>
  <c r="Z88" i="5"/>
  <c r="AA88" i="5" s="1"/>
  <c r="Z86" i="5"/>
  <c r="AA86" i="5" s="1"/>
  <c r="Z84" i="5"/>
  <c r="AA84" i="5" s="1"/>
  <c r="Z80" i="5"/>
  <c r="AA80" i="5" s="1"/>
  <c r="Z78" i="5"/>
  <c r="AA78" i="5" s="1"/>
  <c r="Z76" i="5"/>
  <c r="AA76" i="5" s="1"/>
  <c r="Z72" i="5"/>
  <c r="AA72" i="5" s="1"/>
  <c r="Z70" i="5"/>
  <c r="AA70" i="5" s="1"/>
  <c r="Z68" i="5"/>
  <c r="AA68" i="5" s="1"/>
  <c r="Z65" i="5"/>
  <c r="AA65" i="5" s="1"/>
  <c r="Z63" i="5"/>
  <c r="AA63" i="5" s="1"/>
  <c r="M49" i="5"/>
  <c r="Q116" i="3"/>
  <c r="M116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M42" i="3" s="1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M91" i="3" s="1"/>
  <c r="L92" i="3"/>
  <c r="L93" i="3"/>
  <c r="L94" i="3"/>
  <c r="L95" i="3"/>
  <c r="L96" i="3"/>
  <c r="L97" i="3"/>
  <c r="L98" i="3"/>
  <c r="L99" i="3"/>
  <c r="L100" i="3"/>
  <c r="L101" i="3"/>
  <c r="L102" i="3"/>
  <c r="Q102" i="3" s="1"/>
  <c r="L103" i="3"/>
  <c r="L104" i="3"/>
  <c r="Q104" i="3" s="1"/>
  <c r="L105" i="3"/>
  <c r="L106" i="3"/>
  <c r="Q106" i="3" s="1"/>
  <c r="L107" i="3"/>
  <c r="L108" i="3"/>
  <c r="Q108" i="3" s="1"/>
  <c r="L109" i="3"/>
  <c r="Q109" i="3" s="1"/>
  <c r="L110" i="3"/>
  <c r="Q110" i="3" s="1"/>
  <c r="L111" i="3"/>
  <c r="Q111" i="3" s="1"/>
  <c r="L112" i="3"/>
  <c r="Q112" i="3" s="1"/>
  <c r="L24" i="3"/>
  <c r="E19" i="1" l="1"/>
  <c r="L120" i="3"/>
  <c r="L119" i="3"/>
  <c r="E18" i="1"/>
  <c r="D28" i="1"/>
  <c r="D27" i="1"/>
  <c r="Q120" i="5"/>
  <c r="Y120" i="5" s="1"/>
  <c r="H27" i="1"/>
  <c r="H28" i="1"/>
  <c r="D29" i="1"/>
  <c r="Q121" i="5"/>
  <c r="Y121" i="5" s="1"/>
  <c r="Q122" i="5"/>
  <c r="Y122" i="5" s="1"/>
  <c r="M122" i="5"/>
  <c r="M121" i="5"/>
  <c r="M120" i="5"/>
  <c r="Q24" i="3"/>
  <c r="Q107" i="3"/>
  <c r="M107" i="3"/>
  <c r="Q105" i="3"/>
  <c r="M105" i="3"/>
  <c r="Q103" i="3"/>
  <c r="M103" i="3"/>
  <c r="Q101" i="3"/>
  <c r="M101" i="3"/>
  <c r="Q99" i="3"/>
  <c r="M99" i="3"/>
  <c r="Q97" i="3"/>
  <c r="M97" i="3"/>
  <c r="Q95" i="3"/>
  <c r="M95" i="3"/>
  <c r="Q93" i="3"/>
  <c r="M93" i="3"/>
  <c r="Q89" i="3"/>
  <c r="M89" i="3"/>
  <c r="Q87" i="3"/>
  <c r="M87" i="3"/>
  <c r="Q85" i="3"/>
  <c r="M85" i="3"/>
  <c r="Q83" i="3"/>
  <c r="M83" i="3"/>
  <c r="Q81" i="3"/>
  <c r="M81" i="3"/>
  <c r="Q79" i="3"/>
  <c r="M79" i="3"/>
  <c r="Q77" i="3"/>
  <c r="M77" i="3"/>
  <c r="Q75" i="3"/>
  <c r="M75" i="3"/>
  <c r="Q73" i="3"/>
  <c r="M73" i="3"/>
  <c r="Q71" i="3"/>
  <c r="M71" i="3"/>
  <c r="Q69" i="3"/>
  <c r="M69" i="3"/>
  <c r="Q67" i="3"/>
  <c r="M67" i="3"/>
  <c r="Q65" i="3"/>
  <c r="M65" i="3"/>
  <c r="Q63" i="3"/>
  <c r="M63" i="3"/>
  <c r="Q61" i="3"/>
  <c r="M61" i="3"/>
  <c r="Q59" i="3"/>
  <c r="M59" i="3"/>
  <c r="Q57" i="3"/>
  <c r="M57" i="3"/>
  <c r="Q55" i="3"/>
  <c r="M55" i="3"/>
  <c r="Q53" i="3"/>
  <c r="M53" i="3"/>
  <c r="Q51" i="3"/>
  <c r="M51" i="3"/>
  <c r="Q49" i="3"/>
  <c r="M49" i="3"/>
  <c r="Q47" i="3"/>
  <c r="M47" i="3"/>
  <c r="Q45" i="3"/>
  <c r="M45" i="3"/>
  <c r="Q43" i="3"/>
  <c r="M43" i="3"/>
  <c r="Q41" i="3"/>
  <c r="M41" i="3"/>
  <c r="Q39" i="3"/>
  <c r="M39" i="3"/>
  <c r="Q37" i="3"/>
  <c r="M37" i="3"/>
  <c r="Q35" i="3"/>
  <c r="M35" i="3"/>
  <c r="Q33" i="3"/>
  <c r="M33" i="3"/>
  <c r="Q31" i="3"/>
  <c r="M31" i="3"/>
  <c r="Q29" i="3"/>
  <c r="M29" i="3"/>
  <c r="Q27" i="3"/>
  <c r="M27" i="3"/>
  <c r="Q25" i="3"/>
  <c r="M25" i="3"/>
  <c r="M112" i="3"/>
  <c r="M110" i="3"/>
  <c r="M108" i="3"/>
  <c r="M104" i="3"/>
  <c r="Q100" i="3"/>
  <c r="M100" i="3"/>
  <c r="Q98" i="3"/>
  <c r="M98" i="3"/>
  <c r="Q96" i="3"/>
  <c r="M96" i="3"/>
  <c r="Q94" i="3"/>
  <c r="M94" i="3"/>
  <c r="Q92" i="3"/>
  <c r="M92" i="3"/>
  <c r="M90" i="3"/>
  <c r="Q90" i="3"/>
  <c r="M88" i="3"/>
  <c r="Q88" i="3"/>
  <c r="M86" i="3"/>
  <c r="Q86" i="3"/>
  <c r="M84" i="3"/>
  <c r="Q84" i="3"/>
  <c r="M82" i="3"/>
  <c r="Q82" i="3"/>
  <c r="M80" i="3"/>
  <c r="Q80" i="3"/>
  <c r="M78" i="3"/>
  <c r="Q78" i="3"/>
  <c r="M76" i="3"/>
  <c r="Q76" i="3"/>
  <c r="M74" i="3"/>
  <c r="Q74" i="3"/>
  <c r="M72" i="3"/>
  <c r="Q72" i="3"/>
  <c r="M70" i="3"/>
  <c r="Q70" i="3"/>
  <c r="M68" i="3"/>
  <c r="Q68" i="3"/>
  <c r="M66" i="3"/>
  <c r="Q66" i="3"/>
  <c r="M64" i="3"/>
  <c r="Q64" i="3"/>
  <c r="M62" i="3"/>
  <c r="Q62" i="3"/>
  <c r="M60" i="3"/>
  <c r="Q60" i="3"/>
  <c r="M58" i="3"/>
  <c r="Q58" i="3"/>
  <c r="M56" i="3"/>
  <c r="Q56" i="3"/>
  <c r="M54" i="3"/>
  <c r="Q54" i="3"/>
  <c r="M52" i="3"/>
  <c r="Q52" i="3"/>
  <c r="M50" i="3"/>
  <c r="Q50" i="3"/>
  <c r="M48" i="3"/>
  <c r="Q48" i="3"/>
  <c r="M46" i="3"/>
  <c r="Q46" i="3"/>
  <c r="M44" i="3"/>
  <c r="Q44" i="3"/>
  <c r="Q40" i="3"/>
  <c r="M40" i="3"/>
  <c r="Q38" i="3"/>
  <c r="M38" i="3"/>
  <c r="Q36" i="3"/>
  <c r="M36" i="3"/>
  <c r="Q34" i="3"/>
  <c r="M34" i="3"/>
  <c r="Q32" i="3"/>
  <c r="M32" i="3"/>
  <c r="Q30" i="3"/>
  <c r="M30" i="3"/>
  <c r="Q28" i="3"/>
  <c r="M28" i="3"/>
  <c r="Q26" i="3"/>
  <c r="M26" i="3"/>
  <c r="M111" i="3"/>
  <c r="M109" i="3"/>
  <c r="M106" i="3"/>
  <c r="M102" i="3"/>
  <c r="K24" i="4"/>
  <c r="L24" i="4" s="1"/>
  <c r="K22" i="4"/>
  <c r="L22" i="4" s="1"/>
  <c r="K20" i="4"/>
  <c r="L20" i="4" s="1"/>
  <c r="K18" i="4"/>
  <c r="L18" i="4" s="1"/>
  <c r="K16" i="4"/>
  <c r="L16" i="4" s="1"/>
  <c r="K14" i="4"/>
  <c r="L14" i="4" s="1"/>
  <c r="K12" i="4"/>
  <c r="L12" i="4" s="1"/>
  <c r="K10" i="4"/>
  <c r="L10" i="4" s="1"/>
  <c r="K8" i="4"/>
  <c r="L8" i="4" s="1"/>
  <c r="K6" i="4"/>
  <c r="L6" i="4" s="1"/>
  <c r="K4" i="4"/>
  <c r="L4" i="4" s="1"/>
  <c r="K5" i="4"/>
  <c r="L5" i="4" s="1"/>
  <c r="K7" i="4"/>
  <c r="L7" i="4" s="1"/>
  <c r="K9" i="4"/>
  <c r="L9" i="4" s="1"/>
  <c r="K11" i="4"/>
  <c r="L11" i="4" s="1"/>
  <c r="K13" i="4"/>
  <c r="L13" i="4" s="1"/>
  <c r="K15" i="4"/>
  <c r="L15" i="4" s="1"/>
  <c r="K17" i="4"/>
  <c r="L17" i="4" s="1"/>
  <c r="K19" i="4"/>
  <c r="L19" i="4" s="1"/>
  <c r="K21" i="4"/>
  <c r="L21" i="4" s="1"/>
  <c r="K23" i="4"/>
  <c r="L23" i="4" s="1"/>
  <c r="L25" i="4"/>
  <c r="K3" i="4"/>
  <c r="H19" i="1" l="1"/>
  <c r="Q120" i="3"/>
  <c r="Q119" i="3"/>
  <c r="H16" i="1"/>
  <c r="H18" i="1"/>
  <c r="D19" i="1"/>
  <c r="M120" i="3"/>
  <c r="P24" i="4"/>
  <c r="P22" i="4"/>
  <c r="P19" i="4"/>
  <c r="P17" i="4"/>
  <c r="P15" i="4"/>
  <c r="P13" i="4"/>
  <c r="P11" i="4"/>
  <c r="P9" i="4"/>
  <c r="P7" i="4"/>
  <c r="AA25" i="4"/>
  <c r="Y24" i="4"/>
  <c r="Z24" i="4" s="1"/>
  <c r="AA23" i="4"/>
  <c r="Y22" i="4"/>
  <c r="Z22" i="4" s="1"/>
  <c r="AA21" i="4"/>
  <c r="Y20" i="4"/>
  <c r="Z20" i="4" s="1"/>
  <c r="AA19" i="4"/>
  <c r="X19" i="4"/>
  <c r="Y18" i="4"/>
  <c r="Z18" i="4" s="1"/>
  <c r="AA17" i="4"/>
  <c r="X17" i="4"/>
  <c r="Y16" i="4"/>
  <c r="Z16" i="4" s="1"/>
  <c r="AA15" i="4"/>
  <c r="X15" i="4"/>
  <c r="Y14" i="4"/>
  <c r="Z14" i="4" s="1"/>
  <c r="P4" i="4"/>
  <c r="P25" i="4"/>
  <c r="X25" i="4" s="1"/>
  <c r="P23" i="4"/>
  <c r="X23" i="4" s="1"/>
  <c r="P21" i="4"/>
  <c r="X21" i="4" s="1"/>
  <c r="P18" i="4"/>
  <c r="P16" i="4"/>
  <c r="X16" i="4" s="1"/>
  <c r="P14" i="4"/>
  <c r="X14" i="4" s="1"/>
  <c r="P12" i="4"/>
  <c r="P10" i="4"/>
  <c r="P8" i="4"/>
  <c r="Y25" i="4"/>
  <c r="Z25" i="4" s="1"/>
  <c r="AA24" i="4"/>
  <c r="X24" i="4"/>
  <c r="Y23" i="4"/>
  <c r="Z23" i="4" s="1"/>
  <c r="AA22" i="4"/>
  <c r="X22" i="4"/>
  <c r="Y21" i="4"/>
  <c r="Z21" i="4" s="1"/>
  <c r="AA20" i="4"/>
  <c r="X20" i="4"/>
  <c r="Y19" i="4"/>
  <c r="Z19" i="4" s="1"/>
  <c r="AA18" i="4"/>
  <c r="X18" i="4"/>
  <c r="Y17" i="4"/>
  <c r="Z17" i="4" s="1"/>
  <c r="AA16" i="4"/>
  <c r="Y15" i="4"/>
  <c r="Z15" i="4" s="1"/>
  <c r="AA14" i="4"/>
  <c r="P20" i="2"/>
  <c r="K7" i="2" l="1"/>
  <c r="P7" i="2" s="1"/>
  <c r="K8" i="2"/>
  <c r="P8" i="2" s="1"/>
  <c r="K9" i="2"/>
  <c r="P9" i="2" s="1"/>
  <c r="K10" i="2"/>
  <c r="P10" i="2" s="1"/>
  <c r="K11" i="2"/>
  <c r="P11" i="2" s="1"/>
  <c r="K12" i="2"/>
  <c r="P12" i="2" s="1"/>
  <c r="K13" i="2"/>
  <c r="P13" i="2" s="1"/>
  <c r="K14" i="2"/>
  <c r="P14" i="2" s="1"/>
  <c r="K15" i="2"/>
  <c r="P15" i="2" s="1"/>
  <c r="K16" i="2"/>
  <c r="P16" i="2" s="1"/>
  <c r="K17" i="2"/>
  <c r="P17" i="2" s="1"/>
  <c r="K18" i="2"/>
  <c r="P18" i="2" s="1"/>
  <c r="K19" i="2"/>
  <c r="P19" i="2" s="1"/>
  <c r="K6" i="2"/>
  <c r="K3" i="2"/>
  <c r="K4" i="2"/>
  <c r="K46" i="1" l="1"/>
  <c r="M17" i="1" l="1"/>
  <c r="L17" i="1"/>
  <c r="K17" i="1"/>
  <c r="J17" i="1"/>
  <c r="I17" i="1"/>
  <c r="F17" i="1"/>
  <c r="C17" i="1"/>
  <c r="AB3" i="5" l="1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B19" i="1"/>
  <c r="B18" i="1"/>
  <c r="B16" i="1"/>
  <c r="C16" i="1"/>
  <c r="F16" i="1"/>
  <c r="B17" i="1"/>
  <c r="K5" i="2"/>
  <c r="Y5" i="2" s="1"/>
  <c r="Z5" i="2" s="1"/>
  <c r="Y3" i="3"/>
  <c r="Z3" i="3"/>
  <c r="AA3" i="3" s="1"/>
  <c r="I117" i="3"/>
  <c r="K117" i="3"/>
  <c r="K118" i="3"/>
  <c r="I118" i="3"/>
  <c r="L23" i="3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M23" i="3" l="1"/>
  <c r="E16" i="1"/>
  <c r="AB3" i="3"/>
  <c r="E17" i="1"/>
  <c r="L118" i="3"/>
  <c r="L117" i="3"/>
  <c r="X5" i="2"/>
  <c r="L5" i="2"/>
  <c r="AA5" i="2" s="1"/>
  <c r="D17" i="1" l="1"/>
  <c r="M118" i="3"/>
  <c r="P6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4" i="2"/>
  <c r="L3" i="2"/>
  <c r="K22" i="2" l="1"/>
  <c r="M24" i="3" l="1"/>
  <c r="D18" i="1" l="1"/>
  <c r="M119" i="3"/>
  <c r="K21" i="2"/>
  <c r="M117" i="3" l="1"/>
  <c r="D16" i="1"/>
  <c r="O22" i="2"/>
  <c r="P21" i="2" l="1"/>
  <c r="Q21" i="2"/>
  <c r="R21" i="2"/>
  <c r="S21" i="2"/>
  <c r="T21" i="2"/>
  <c r="U21" i="2"/>
  <c r="V21" i="2"/>
  <c r="W21" i="2"/>
  <c r="P22" i="2"/>
  <c r="Q22" i="2"/>
  <c r="R22" i="2"/>
  <c r="S22" i="2"/>
  <c r="T22" i="2"/>
  <c r="U22" i="2"/>
  <c r="V22" i="2"/>
  <c r="W22" i="2"/>
  <c r="P23" i="2"/>
  <c r="Q23" i="2"/>
  <c r="R23" i="2"/>
  <c r="S23" i="2"/>
  <c r="T23" i="2"/>
  <c r="U23" i="2"/>
  <c r="V23" i="2"/>
  <c r="W23" i="2"/>
  <c r="O24" i="2"/>
  <c r="P24" i="2"/>
  <c r="Q24" i="2"/>
  <c r="R24" i="2"/>
  <c r="S24" i="2"/>
  <c r="T24" i="2"/>
  <c r="U24" i="2"/>
  <c r="V24" i="2"/>
  <c r="W24" i="2"/>
  <c r="N24" i="2"/>
  <c r="N23" i="2"/>
  <c r="N22" i="2"/>
  <c r="N21" i="2"/>
  <c r="L22" i="2"/>
  <c r="K24" i="2"/>
  <c r="L24" i="2"/>
  <c r="B25" i="1" l="1"/>
  <c r="B26" i="1"/>
  <c r="B24" i="1"/>
  <c r="P3" i="4" l="1"/>
  <c r="H25" i="1" s="1"/>
  <c r="P6" i="4"/>
  <c r="L3" i="4" l="1"/>
  <c r="H27" i="4" l="1"/>
  <c r="H26" i="4"/>
  <c r="E15" i="1" l="1"/>
  <c r="Y15" i="2" l="1"/>
  <c r="AA17" i="2" l="1"/>
  <c r="Y22" i="2" l="1"/>
  <c r="Y24" i="2"/>
  <c r="X24" i="2"/>
  <c r="AA24" i="2"/>
  <c r="X22" i="2"/>
  <c r="AA22" i="2"/>
  <c r="Z118" i="3" l="1"/>
  <c r="O17" i="1" l="1"/>
  <c r="N17" i="1"/>
  <c r="O15" i="1"/>
  <c r="N15" i="1"/>
  <c r="M15" i="1"/>
  <c r="L15" i="1"/>
  <c r="K15" i="1"/>
  <c r="J15" i="1"/>
  <c r="I15" i="1"/>
  <c r="H15" i="1"/>
  <c r="G15" i="1"/>
  <c r="F15" i="1"/>
  <c r="D15" i="1"/>
  <c r="C15" i="1"/>
  <c r="O14" i="1"/>
  <c r="N14" i="1"/>
  <c r="M14" i="1"/>
  <c r="L14" i="1"/>
  <c r="K14" i="1"/>
  <c r="J14" i="1"/>
  <c r="I14" i="1"/>
  <c r="H14" i="1"/>
  <c r="F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F12" i="1"/>
  <c r="C12" i="1"/>
  <c r="X4" i="2"/>
  <c r="Y4" i="2"/>
  <c r="Z4" i="2" s="1"/>
  <c r="AA4" i="2"/>
  <c r="X6" i="2"/>
  <c r="Y6" i="2"/>
  <c r="Z6" i="2" s="1"/>
  <c r="AA6" i="2"/>
  <c r="X7" i="2"/>
  <c r="Y7" i="2"/>
  <c r="Z7" i="2" s="1"/>
  <c r="AA7" i="2"/>
  <c r="X8" i="2"/>
  <c r="Y8" i="2"/>
  <c r="Z8" i="2" s="1"/>
  <c r="AA8" i="2"/>
  <c r="X9" i="2"/>
  <c r="Y9" i="2"/>
  <c r="Z9" i="2" s="1"/>
  <c r="AA9" i="2"/>
  <c r="X10" i="2"/>
  <c r="Y10" i="2"/>
  <c r="Z10" i="2" s="1"/>
  <c r="AA10" i="2"/>
  <c r="K42" i="1" l="1"/>
  <c r="K43" i="1"/>
  <c r="L43" i="1"/>
  <c r="F42" i="1"/>
  <c r="O42" i="1"/>
  <c r="O43" i="1"/>
  <c r="F43" i="1"/>
  <c r="H42" i="1"/>
  <c r="L42" i="1"/>
  <c r="I42" i="1"/>
  <c r="M42" i="1"/>
  <c r="I43" i="1"/>
  <c r="M43" i="1"/>
  <c r="J42" i="1"/>
  <c r="N42" i="1"/>
  <c r="N43" i="1"/>
  <c r="C42" i="1"/>
  <c r="C43" i="1"/>
  <c r="X3" i="2"/>
  <c r="Y3" i="2"/>
  <c r="Z3" i="2" s="1"/>
  <c r="AA3" i="2"/>
  <c r="F24" i="1" l="1"/>
  <c r="C26" i="1"/>
  <c r="C24" i="1"/>
  <c r="C25" i="1"/>
  <c r="I24" i="1"/>
  <c r="J24" i="1"/>
  <c r="K24" i="1"/>
  <c r="L24" i="1"/>
  <c r="M24" i="1"/>
  <c r="N24" i="1"/>
  <c r="N28" i="4"/>
  <c r="Q28" i="4"/>
  <c r="R28" i="4"/>
  <c r="S28" i="4"/>
  <c r="T28" i="4"/>
  <c r="U28" i="4"/>
  <c r="V28" i="4"/>
  <c r="W28" i="4"/>
  <c r="N27" i="4"/>
  <c r="Q27" i="4"/>
  <c r="R27" i="4"/>
  <c r="S27" i="4"/>
  <c r="T27" i="4"/>
  <c r="U27" i="4"/>
  <c r="V27" i="4"/>
  <c r="N26" i="4"/>
  <c r="Q26" i="4"/>
  <c r="R26" i="4"/>
  <c r="S26" i="4"/>
  <c r="T26" i="4"/>
  <c r="U26" i="4"/>
  <c r="V26" i="4"/>
  <c r="J28" i="4"/>
  <c r="J27" i="4"/>
  <c r="J26" i="4"/>
  <c r="H28" i="4"/>
  <c r="W26" i="4" l="1"/>
  <c r="AA9" i="4"/>
  <c r="D26" i="1"/>
  <c r="E24" i="1"/>
  <c r="L45" i="1"/>
  <c r="K45" i="1"/>
  <c r="F45" i="1"/>
  <c r="N45" i="1"/>
  <c r="J45" i="1"/>
  <c r="M45" i="1"/>
  <c r="C45" i="1"/>
  <c r="Y50" i="5"/>
  <c r="Y58" i="5"/>
  <c r="Y44" i="5"/>
  <c r="Y47" i="5"/>
  <c r="Y54" i="5"/>
  <c r="Y48" i="5"/>
  <c r="Y52" i="5"/>
  <c r="Y56" i="5"/>
  <c r="X7" i="4"/>
  <c r="Y7" i="4"/>
  <c r="Z7" i="4" s="1"/>
  <c r="Y5" i="4"/>
  <c r="Z5" i="4" s="1"/>
  <c r="AA10" i="4"/>
  <c r="Y10" i="4"/>
  <c r="Z10" i="4" s="1"/>
  <c r="AA3" i="4"/>
  <c r="B45" i="1"/>
  <c r="Y3" i="4"/>
  <c r="Z3" i="4" s="1"/>
  <c r="E25" i="1"/>
  <c r="AA8" i="4"/>
  <c r="Y8" i="4"/>
  <c r="Z8" i="4" s="1"/>
  <c r="AA11" i="4"/>
  <c r="Y11" i="4"/>
  <c r="Z11" i="4" s="1"/>
  <c r="AA4" i="4"/>
  <c r="Y4" i="4"/>
  <c r="Z4" i="4" s="1"/>
  <c r="AA12" i="4"/>
  <c r="Y12" i="4"/>
  <c r="Z12" i="4" s="1"/>
  <c r="K26" i="4"/>
  <c r="AA7" i="4"/>
  <c r="Y13" i="4"/>
  <c r="Z13" i="4" s="1"/>
  <c r="E26" i="1"/>
  <c r="AA6" i="4"/>
  <c r="Y6" i="4"/>
  <c r="Z6" i="4" s="1"/>
  <c r="Y9" i="4"/>
  <c r="Z9" i="4" s="1"/>
  <c r="K27" i="4"/>
  <c r="K28" i="4"/>
  <c r="Y45" i="5"/>
  <c r="Y49" i="5"/>
  <c r="Y53" i="5"/>
  <c r="Y55" i="5"/>
  <c r="Y57" i="5"/>
  <c r="Y59" i="5"/>
  <c r="Y60" i="5"/>
  <c r="X4" i="4"/>
  <c r="X6" i="4"/>
  <c r="X12" i="4"/>
  <c r="O24" i="1" l="1"/>
  <c r="O45" i="1" s="1"/>
  <c r="X8" i="4"/>
  <c r="X13" i="4"/>
  <c r="X11" i="4"/>
  <c r="W27" i="4"/>
  <c r="X10" i="4"/>
  <c r="P27" i="4"/>
  <c r="X9" i="4"/>
  <c r="L28" i="4"/>
  <c r="AA13" i="4"/>
  <c r="Y51" i="5"/>
  <c r="X3" i="4"/>
  <c r="E45" i="1"/>
  <c r="D25" i="1"/>
  <c r="O28" i="4"/>
  <c r="L27" i="4"/>
  <c r="AA5" i="4"/>
  <c r="L26" i="4"/>
  <c r="O26" i="4"/>
  <c r="G24" i="1"/>
  <c r="O27" i="4"/>
  <c r="D24" i="1"/>
  <c r="D45" i="1" l="1"/>
  <c r="G45" i="1"/>
  <c r="Y46" i="5"/>
  <c r="B46" i="1" l="1"/>
  <c r="P28" i="1"/>
  <c r="Q29" i="1" l="1"/>
  <c r="P29" i="1"/>
  <c r="P26" i="1"/>
  <c r="P25" i="1"/>
  <c r="O32" i="1"/>
  <c r="N32" i="1"/>
  <c r="M32" i="1"/>
  <c r="L32" i="1"/>
  <c r="K32" i="1"/>
  <c r="J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F31" i="1"/>
  <c r="E31" i="1"/>
  <c r="D31" i="1"/>
  <c r="C31" i="1"/>
  <c r="B31" i="1"/>
  <c r="O22" i="1"/>
  <c r="N22" i="1"/>
  <c r="M22" i="1"/>
  <c r="L22" i="1"/>
  <c r="K22" i="1"/>
  <c r="I22" i="1"/>
  <c r="F22" i="1"/>
  <c r="C22" i="1"/>
  <c r="O21" i="1"/>
  <c r="N21" i="1"/>
  <c r="M21" i="1"/>
  <c r="L21" i="1"/>
  <c r="K21" i="1"/>
  <c r="J21" i="1"/>
  <c r="J34" i="1" s="1"/>
  <c r="J39" i="1" s="1"/>
  <c r="I21" i="1"/>
  <c r="I34" i="1" s="1"/>
  <c r="I39" i="1" s="1"/>
  <c r="F21" i="1"/>
  <c r="E21" i="1"/>
  <c r="D21" i="1"/>
  <c r="C21" i="1"/>
  <c r="C34" i="1" s="1"/>
  <c r="Y27" i="4"/>
  <c r="P17" i="1"/>
  <c r="Q13" i="1"/>
  <c r="P13" i="1"/>
  <c r="K35" i="1" l="1"/>
  <c r="K40" i="1" s="1"/>
  <c r="C35" i="1"/>
  <c r="C40" i="1" s="1"/>
  <c r="L35" i="1"/>
  <c r="L40" i="1" s="1"/>
  <c r="O35" i="1"/>
  <c r="O40" i="1" s="1"/>
  <c r="F35" i="1"/>
  <c r="F40" i="1" s="1"/>
  <c r="I35" i="1"/>
  <c r="I40" i="1" s="1"/>
  <c r="M35" i="1"/>
  <c r="M40" i="1" s="1"/>
  <c r="N35" i="1"/>
  <c r="N40" i="1" s="1"/>
  <c r="C39" i="1"/>
  <c r="E34" i="1"/>
  <c r="E39" i="1" s="1"/>
  <c r="K34" i="1"/>
  <c r="K39" i="1" s="1"/>
  <c r="M34" i="1"/>
  <c r="M39" i="1" s="1"/>
  <c r="O34" i="1"/>
  <c r="O39" i="1" s="1"/>
  <c r="D34" i="1"/>
  <c r="D39" i="1" s="1"/>
  <c r="F34" i="1"/>
  <c r="F39" i="1" s="1"/>
  <c r="L34" i="1"/>
  <c r="N34" i="1"/>
  <c r="N39" i="1" s="1"/>
  <c r="AB121" i="5"/>
  <c r="Z121" i="5"/>
  <c r="AA27" i="4"/>
  <c r="P32" i="1"/>
  <c r="P31" i="1"/>
  <c r="P21" i="1"/>
  <c r="AB118" i="3"/>
  <c r="X27" i="4"/>
  <c r="P34" i="1" l="1"/>
  <c r="L39" i="1"/>
  <c r="O23" i="1"/>
  <c r="O36" i="1" s="1"/>
  <c r="O41" i="1" s="1"/>
  <c r="N23" i="1"/>
  <c r="N36" i="1" s="1"/>
  <c r="N41" i="1" s="1"/>
  <c r="M23" i="1"/>
  <c r="M36" i="1" s="1"/>
  <c r="M41" i="1" s="1"/>
  <c r="L23" i="1"/>
  <c r="L36" i="1" s="1"/>
  <c r="L41" i="1" s="1"/>
  <c r="K23" i="1"/>
  <c r="K36" i="1" s="1"/>
  <c r="J23" i="1"/>
  <c r="J36" i="1" s="1"/>
  <c r="I23" i="1"/>
  <c r="F23" i="1"/>
  <c r="F36" i="1" s="1"/>
  <c r="F41" i="1" s="1"/>
  <c r="C23" i="1"/>
  <c r="C36" i="1" s="1"/>
  <c r="N46" i="1"/>
  <c r="M46" i="1"/>
  <c r="L46" i="1"/>
  <c r="J46" i="1"/>
  <c r="I46" i="1"/>
  <c r="H46" i="1"/>
  <c r="F46" i="1"/>
  <c r="E46" i="1"/>
  <c r="D46" i="1"/>
  <c r="C46" i="1"/>
  <c r="P24" i="1"/>
  <c r="K41" i="1" l="1"/>
  <c r="J41" i="1"/>
  <c r="G30" i="1"/>
  <c r="K30" i="1"/>
  <c r="K47" i="1" s="1"/>
  <c r="O30" i="1"/>
  <c r="O47" i="1" s="1"/>
  <c r="O46" i="1"/>
  <c r="C41" i="1"/>
  <c r="L30" i="1"/>
  <c r="L47" i="1" s="1"/>
  <c r="P27" i="1"/>
  <c r="Q27" i="1"/>
  <c r="J30" i="1"/>
  <c r="J47" i="1" s="1"/>
  <c r="E30" i="1"/>
  <c r="E47" i="1" s="1"/>
  <c r="I30" i="1"/>
  <c r="M30" i="1"/>
  <c r="M47" i="1" s="1"/>
  <c r="F30" i="1"/>
  <c r="F47" i="1" s="1"/>
  <c r="N30" i="1"/>
  <c r="N47" i="1" s="1"/>
  <c r="C30" i="1"/>
  <c r="D30" i="1"/>
  <c r="D47" i="1" s="1"/>
  <c r="B30" i="1"/>
  <c r="B47" i="1" s="1"/>
  <c r="Z122" i="5"/>
  <c r="AB122" i="5"/>
  <c r="Y26" i="4"/>
  <c r="O20" i="1"/>
  <c r="O44" i="1" s="1"/>
  <c r="N20" i="1"/>
  <c r="N44" i="1" s="1"/>
  <c r="M20" i="1"/>
  <c r="M44" i="1" s="1"/>
  <c r="K20" i="1"/>
  <c r="K44" i="1" s="1"/>
  <c r="I20" i="1"/>
  <c r="I44" i="1" s="1"/>
  <c r="Y43" i="5"/>
  <c r="Z120" i="5"/>
  <c r="AB120" i="5"/>
  <c r="C47" i="1" l="1"/>
  <c r="P30" i="1"/>
  <c r="L20" i="1"/>
  <c r="O33" i="1"/>
  <c r="O38" i="1" s="1"/>
  <c r="AA26" i="4"/>
  <c r="I33" i="1"/>
  <c r="K33" i="1"/>
  <c r="K38" i="1" s="1"/>
  <c r="M33" i="1"/>
  <c r="M38" i="1" s="1"/>
  <c r="N33" i="1"/>
  <c r="N38" i="1" s="1"/>
  <c r="L33" i="1" l="1"/>
  <c r="L38" i="1" s="1"/>
  <c r="L44" i="1"/>
  <c r="C20" i="1"/>
  <c r="C33" i="1" s="1"/>
  <c r="F20" i="1"/>
  <c r="F44" i="1" s="1"/>
  <c r="Y28" i="4"/>
  <c r="AA28" i="4"/>
  <c r="C38" i="1" l="1"/>
  <c r="C44" i="1"/>
  <c r="F33" i="1"/>
  <c r="F38" i="1" s="1"/>
  <c r="Z117" i="3" l="1"/>
  <c r="Z120" i="3"/>
  <c r="Z119" i="3"/>
  <c r="B43" i="1"/>
  <c r="AB119" i="3" l="1"/>
  <c r="AB117" i="3"/>
  <c r="Y119" i="3"/>
  <c r="P19" i="1"/>
  <c r="AB120" i="3"/>
  <c r="E43" i="1"/>
  <c r="H23" i="1"/>
  <c r="Y120" i="3" l="1"/>
  <c r="D43" i="1"/>
  <c r="Q19" i="1"/>
  <c r="P16" i="1"/>
  <c r="P18" i="1"/>
  <c r="K23" i="2" l="1"/>
  <c r="B14" i="1"/>
  <c r="B22" i="1" s="1"/>
  <c r="B35" i="1" s="1"/>
  <c r="B40" i="1" s="1"/>
  <c r="B15" i="1"/>
  <c r="B23" i="1" s="1"/>
  <c r="B36" i="1" s="1"/>
  <c r="B41" i="1" s="1"/>
  <c r="B13" i="1"/>
  <c r="B21" i="1" s="1"/>
  <c r="B34" i="1" s="1"/>
  <c r="B39" i="1" s="1"/>
  <c r="B12" i="1"/>
  <c r="Z15" i="2"/>
  <c r="Y16" i="2"/>
  <c r="Z16" i="2" s="1"/>
  <c r="Y18" i="2"/>
  <c r="Z18" i="2" s="1"/>
  <c r="Y19" i="2"/>
  <c r="Z19" i="2" s="1"/>
  <c r="Y12" i="2"/>
  <c r="Z12" i="2" s="1"/>
  <c r="Y17" i="2"/>
  <c r="Z17" i="2" s="1"/>
  <c r="E14" i="1"/>
  <c r="E12" i="1"/>
  <c r="Y11" i="2"/>
  <c r="Z11" i="2" s="1"/>
  <c r="Y14" i="2"/>
  <c r="Z14" i="2" s="1"/>
  <c r="Y13" i="2"/>
  <c r="Z13" i="2" s="1"/>
  <c r="Y20" i="2"/>
  <c r="Z20" i="2" s="1"/>
  <c r="X18" i="2"/>
  <c r="AA18" i="2"/>
  <c r="B42" i="1" l="1"/>
  <c r="L21" i="2"/>
  <c r="AA21" i="2" s="1"/>
  <c r="L23" i="2"/>
  <c r="AA23" i="2" s="1"/>
  <c r="AA16" i="2"/>
  <c r="X15" i="2"/>
  <c r="AA19" i="2"/>
  <c r="AA13" i="2"/>
  <c r="AA12" i="2"/>
  <c r="X20" i="2"/>
  <c r="X13" i="2"/>
  <c r="AA14" i="2"/>
  <c r="X19" i="2"/>
  <c r="X16" i="2"/>
  <c r="X12" i="2"/>
  <c r="AA20" i="2"/>
  <c r="AA15" i="2"/>
  <c r="X14" i="2"/>
  <c r="X17" i="2"/>
  <c r="Y23" i="2"/>
  <c r="Y21" i="2"/>
  <c r="B20" i="1"/>
  <c r="B33" i="1" s="1"/>
  <c r="B38" i="1" s="1"/>
  <c r="E20" i="1"/>
  <c r="E33" i="1" s="1"/>
  <c r="E42" i="1"/>
  <c r="D14" i="1"/>
  <c r="D12" i="1"/>
  <c r="AA11" i="2"/>
  <c r="G23" i="1"/>
  <c r="G36" i="1" s="1"/>
  <c r="G41" i="1" s="1"/>
  <c r="E23" i="1"/>
  <c r="E36" i="1" s="1"/>
  <c r="Q15" i="1"/>
  <c r="P15" i="1"/>
  <c r="D23" i="1"/>
  <c r="D36" i="1" s="1"/>
  <c r="E22" i="1"/>
  <c r="E35" i="1" s="1"/>
  <c r="B44" i="1" l="1"/>
  <c r="E38" i="1"/>
  <c r="D42" i="1"/>
  <c r="E44" i="1"/>
  <c r="D41" i="1"/>
  <c r="P36" i="1"/>
  <c r="E41" i="1"/>
  <c r="E40" i="1"/>
  <c r="P23" i="1"/>
  <c r="P12" i="1"/>
  <c r="D20" i="1"/>
  <c r="P14" i="1"/>
  <c r="D22" i="1"/>
  <c r="D35" i="1" s="1"/>
  <c r="Q23" i="1"/>
  <c r="D40" i="1" l="1"/>
  <c r="P35" i="1"/>
  <c r="D44" i="1"/>
  <c r="P20" i="1"/>
  <c r="D33" i="1"/>
  <c r="P22" i="1"/>
  <c r="P33" i="1" l="1"/>
  <c r="D38" i="1"/>
  <c r="H22" i="1"/>
  <c r="O21" i="2" l="1"/>
  <c r="X21" i="2" s="1"/>
  <c r="O23" i="2"/>
  <c r="X23" i="2" s="1"/>
  <c r="G14" i="1"/>
  <c r="G12" i="1"/>
  <c r="X11" i="2"/>
  <c r="G42" i="1" l="1"/>
  <c r="G22" i="1"/>
  <c r="Q14" i="1"/>
  <c r="Q12" i="1"/>
  <c r="H24" i="1" l="1"/>
  <c r="Q24" i="1" s="1"/>
  <c r="H32" i="1"/>
  <c r="P28" i="4"/>
  <c r="X28" i="4" s="1"/>
  <c r="X5" i="4"/>
  <c r="P26" i="4"/>
  <c r="X26" i="4" s="1"/>
  <c r="H30" i="1" l="1"/>
  <c r="H36" i="1"/>
  <c r="Q30" i="1" l="1"/>
  <c r="H41" i="1"/>
  <c r="I32" i="1"/>
  <c r="I36" i="1" s="1"/>
  <c r="Q26" i="1"/>
  <c r="I45" i="1"/>
  <c r="I47" i="1" l="1"/>
  <c r="Q32" i="1"/>
  <c r="I38" i="1"/>
  <c r="I41" i="1"/>
  <c r="Q36" i="1"/>
  <c r="H45" i="1"/>
  <c r="H31" i="1" l="1"/>
  <c r="H35" i="1" s="1"/>
  <c r="Q25" i="1"/>
  <c r="H47" i="1" l="1"/>
  <c r="H40" i="1" l="1"/>
  <c r="J22" i="1" l="1"/>
  <c r="J35" i="1" s="1"/>
  <c r="Q18" i="1"/>
  <c r="J43" i="1"/>
  <c r="J20" i="1"/>
  <c r="Q22" i="1" l="1"/>
  <c r="J40" i="1"/>
  <c r="J33" i="1"/>
  <c r="J38" i="1" s="1"/>
  <c r="J44" i="1"/>
  <c r="Q28" i="1" l="1"/>
  <c r="G46" i="1"/>
  <c r="G31" i="1"/>
  <c r="G47" i="1" l="1"/>
  <c r="Q31" i="1"/>
  <c r="G35" i="1"/>
  <c r="Q35" i="1" l="1"/>
  <c r="G40" i="1"/>
  <c r="Q117" i="3"/>
  <c r="Q118" i="3"/>
  <c r="H17" i="1"/>
  <c r="H21" i="1" s="1"/>
  <c r="P12" i="3"/>
  <c r="P118" i="3" l="1"/>
  <c r="Y118" i="3" s="1"/>
  <c r="G16" i="1"/>
  <c r="G17" i="1"/>
  <c r="Q17" i="1" s="1"/>
  <c r="H43" i="1"/>
  <c r="H34" i="1"/>
  <c r="H39" i="1" s="1"/>
  <c r="H20" i="1"/>
  <c r="P117" i="3"/>
  <c r="Y117" i="3" s="1"/>
  <c r="G21" i="1" l="1"/>
  <c r="G34" i="1" s="1"/>
  <c r="Q34" i="1" s="1"/>
  <c r="H44" i="1"/>
  <c r="H33" i="1"/>
  <c r="H38" i="1" s="1"/>
  <c r="G43" i="1"/>
  <c r="Q16" i="1"/>
  <c r="G20" i="1"/>
  <c r="Q21" i="1" l="1"/>
  <c r="G39" i="1"/>
  <c r="Q20" i="1"/>
  <c r="G33" i="1"/>
  <c r="G44" i="1"/>
  <c r="Q33" i="1" l="1"/>
  <c r="G38" i="1"/>
</calcChain>
</file>

<file path=xl/sharedStrings.xml><?xml version="1.0" encoding="utf-8"?>
<sst xmlns="http://schemas.openxmlformats.org/spreadsheetml/2006/main" count="2579" uniqueCount="1118">
  <si>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</si>
  <si>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</si>
  <si>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</si>
  <si>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</si>
  <si>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</si>
  <si>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</si>
  <si>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</si>
  <si>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</si>
  <si>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</si>
  <si>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</si>
  <si>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</si>
  <si>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</si>
  <si>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</si>
  <si>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</si>
  <si>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</si>
  <si>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</si>
  <si>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</si>
  <si>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</si>
  <si>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</si>
  <si>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</si>
  <si>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</si>
  <si>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</si>
  <si>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</si>
  <si>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</si>
  <si>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</si>
  <si>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</si>
  <si>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</si>
  <si>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</si>
  <si>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</si>
  <si>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</si>
  <si>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</si>
  <si>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</si>
  <si>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Zadanie wieloletnie [N/W]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</si>
  <si>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</si>
  <si>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</si>
  <si>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</si>
  <si>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</si>
  <si>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</si>
  <si>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</si>
  <si>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</si>
  <si>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</si>
  <si>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</si>
  <si>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</si>
  <si>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</si>
  <si>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</si>
  <si>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</si>
  <si>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</si>
  <si>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</si>
  <si>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</si>
  <si>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</si>
  <si>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</si>
  <si>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</si>
  <si>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</si>
  <si>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</si>
  <si>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</si>
  <si>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</si>
  <si>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</si>
  <si>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</si>
  <si>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</si>
  <si>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</si>
  <si>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</si>
  <si>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</si>
  <si>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</si>
  <si>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</si>
  <si>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</si>
  <si>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</si>
  <si>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</si>
  <si>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</si>
  <si>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</si>
  <si>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</si>
  <si>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</si>
  <si>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</si>
  <si>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</si>
  <si>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</si>
  <si>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</si>
  <si>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</si>
  <si>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</si>
  <si>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</si>
  <si>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</si>
  <si>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</si>
  <si>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</si>
  <si>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</si>
  <si>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</si>
  <si>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</si>
  <si>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N</t>
  </si>
  <si>
    <t>W</t>
  </si>
  <si>
    <t>41.</t>
  </si>
  <si>
    <t>42.</t>
  </si>
  <si>
    <t>43.</t>
  </si>
  <si>
    <t>44.</t>
  </si>
  <si>
    <t>45.</t>
  </si>
  <si>
    <t>46.</t>
  </si>
  <si>
    <t>47.</t>
  </si>
  <si>
    <t>K</t>
  </si>
  <si>
    <t>powiat grudziądzki</t>
  </si>
  <si>
    <t>powiat nakielski</t>
  </si>
  <si>
    <t>Przebudowa dróg powiatowych nr 1906C Dziunin - Mrocza w km 9+010 - 12+860 dł. 3850 mb i nr 1920C Wyrza - Chrząstowo w km 0+000 - 3+771 mb łącznie 7621 mb</t>
  </si>
  <si>
    <t>Remont drogi powiatowej nr 1368C Szembruczek - Nowe Mosty</t>
  </si>
  <si>
    <t>B</t>
  </si>
  <si>
    <t>P</t>
  </si>
  <si>
    <t>R</t>
  </si>
  <si>
    <t>0464</t>
  </si>
  <si>
    <t>0406</t>
  </si>
  <si>
    <t>0403</t>
  </si>
  <si>
    <t>0410</t>
  </si>
  <si>
    <t>0419</t>
  </si>
  <si>
    <t>0462</t>
  </si>
  <si>
    <t>0409</t>
  </si>
  <si>
    <t>0405</t>
  </si>
  <si>
    <t>0417</t>
  </si>
  <si>
    <t>0415</t>
  </si>
  <si>
    <t>0407</t>
  </si>
  <si>
    <t>0412</t>
  </si>
  <si>
    <t>0418</t>
  </si>
  <si>
    <t>0416</t>
  </si>
  <si>
    <t>0411</t>
  </si>
  <si>
    <t>0402</t>
  </si>
  <si>
    <t>0414</t>
  </si>
  <si>
    <t>0401</t>
  </si>
  <si>
    <t>0404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</si>
  <si>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</si>
  <si>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</si>
  <si>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</si>
  <si>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</si>
  <si>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</si>
  <si>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</si>
  <si>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</si>
  <si>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</si>
  <si>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</si>
  <si>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</si>
  <si>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</si>
  <si>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</si>
  <si>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</si>
  <si>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</si>
  <si>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</si>
  <si>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</si>
  <si>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</si>
  <si>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</si>
  <si>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</si>
  <si>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</si>
  <si>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</si>
  <si>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</si>
  <si>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</si>
  <si>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</si>
  <si>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</si>
  <si>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</si>
  <si>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</si>
  <si>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</si>
  <si>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</si>
  <si>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</si>
  <si>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</si>
  <si>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</si>
  <si>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</si>
  <si>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</si>
  <si>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</si>
  <si>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</si>
  <si>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</si>
  <si>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</si>
  <si>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</si>
  <si>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</si>
  <si>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</si>
  <si>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</si>
  <si>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</si>
  <si>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</si>
  <si>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</si>
  <si>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</si>
  <si>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</si>
  <si>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</si>
  <si>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</si>
  <si>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</si>
  <si>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</si>
  <si>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</si>
  <si>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</si>
  <si>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</si>
  <si>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</si>
  <si>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</si>
  <si>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</si>
  <si>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</si>
  <si>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</si>
  <si>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</si>
  <si>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</si>
  <si>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</si>
  <si>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</si>
  <si>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</si>
  <si>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</si>
  <si>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</si>
  <si>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</si>
  <si>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</si>
  <si>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</si>
  <si>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</si>
  <si>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</si>
  <si>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</si>
  <si>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</si>
  <si>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</si>
  <si>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</si>
  <si>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</si>
  <si>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</si>
  <si>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</si>
  <si>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</si>
  <si>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</si>
  <si>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</si>
  <si>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</si>
  <si>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</si>
  <si>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</si>
  <si>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</si>
  <si>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</si>
  <si>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</si>
  <si>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</si>
  <si>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Gmina Żnin</t>
  </si>
  <si>
    <t>Gmina Szubin</t>
  </si>
  <si>
    <t>Gmina Włocławek</t>
  </si>
  <si>
    <t>Gmina Sępólno Krajeńskie</t>
  </si>
  <si>
    <t>Gmina Gostycyn</t>
  </si>
  <si>
    <t>Gmina Pruszcz</t>
  </si>
  <si>
    <t>Gmina Dębowa Łąka</t>
  </si>
  <si>
    <t>Miasto Inowrocław</t>
  </si>
  <si>
    <t>Gmina Solec Kujawski</t>
  </si>
  <si>
    <t>Gmina Choceń</t>
  </si>
  <si>
    <t>Gmina Waganiec</t>
  </si>
  <si>
    <t>Gmina Warlubie</t>
  </si>
  <si>
    <t>Gmina Białe Błota</t>
  </si>
  <si>
    <t>Gmina Łubianka</t>
  </si>
  <si>
    <t>Gmina Nowe</t>
  </si>
  <si>
    <t>Gmina Wielgie</t>
  </si>
  <si>
    <t>Gmina Chrostkowo</t>
  </si>
  <si>
    <t>Gmina Osięciny</t>
  </si>
  <si>
    <t>Gmina Osielsko</t>
  </si>
  <si>
    <t>Gmina Dąbrowa Chełmińska</t>
  </si>
  <si>
    <t>Gmina Jeżewo</t>
  </si>
  <si>
    <t>Gmina Osie</t>
  </si>
  <si>
    <t>Gmina Bukowiec</t>
  </si>
  <si>
    <t>Miasto i Gmina Chodecz</t>
  </si>
  <si>
    <t>Gmina Gąsawa</t>
  </si>
  <si>
    <t>Gmina Chełmża</t>
  </si>
  <si>
    <t>Gmina Złotniki Kujawskie</t>
  </si>
  <si>
    <t>Gmina Bytoń</t>
  </si>
  <si>
    <t>Gmina Dobre</t>
  </si>
  <si>
    <t>Gmina Bądkowo</t>
  </si>
  <si>
    <t>Gmina Zławieś Wielka</t>
  </si>
  <si>
    <t>Gmina Tłuchowo</t>
  </si>
  <si>
    <t>Gmina Świecie</t>
  </si>
  <si>
    <t>Gmina Lubień Kujawski</t>
  </si>
  <si>
    <t>Gmina Koronowo</t>
  </si>
  <si>
    <t>Gmina Rypin</t>
  </si>
  <si>
    <t>Gmina Lipno</t>
  </si>
  <si>
    <t>Gmina Lubanie</t>
  </si>
  <si>
    <t>Gmina Kruszwica</t>
  </si>
  <si>
    <t>Gmina Koneck</t>
  </si>
  <si>
    <t>Gmina Inowrocław</t>
  </si>
  <si>
    <t>Gmina Ciechocin</t>
  </si>
  <si>
    <t>Gmina Sadki</t>
  </si>
  <si>
    <t>Gmina Książki</t>
  </si>
  <si>
    <t>Gmina Fabianki</t>
  </si>
  <si>
    <t>Gmina Chełmno</t>
  </si>
  <si>
    <t>Gmina Zbiczno</t>
  </si>
  <si>
    <t>Gmina Drzycim</t>
  </si>
  <si>
    <t>Gmina Wąpielsk</t>
  </si>
  <si>
    <t>Gmina Płużnica</t>
  </si>
  <si>
    <t>Gmina Lubicz</t>
  </si>
  <si>
    <t>Gmina Sicienko</t>
  </si>
  <si>
    <t>Gmina Bobrowo</t>
  </si>
  <si>
    <t>Gmina Baruchowo</t>
  </si>
  <si>
    <t>Gmina Papowo Biskupie</t>
  </si>
  <si>
    <t>Miasto i Gmina Jabłonowo Pomorskie</t>
  </si>
  <si>
    <t>Gmina Ryńsk</t>
  </si>
  <si>
    <t>Gmina Nowa Wieś Wielka</t>
  </si>
  <si>
    <t>Gmina Kikół</t>
  </si>
  <si>
    <t>Gmina Golub-Dobrzyń</t>
  </si>
  <si>
    <t>Gmina Stolno</t>
  </si>
  <si>
    <t>Gmina Radziejów</t>
  </si>
  <si>
    <t>Gmina Radomin</t>
  </si>
  <si>
    <t>Gmina Rogowo k/Żnina</t>
  </si>
  <si>
    <t>Gmina Brzozie</t>
  </si>
  <si>
    <t>Gmina Jeziora Wielkie</t>
  </si>
  <si>
    <t>Gmina Lisewo</t>
  </si>
  <si>
    <t>Gmina Śliwice</t>
  </si>
  <si>
    <t>Gmina Brzuze</t>
  </si>
  <si>
    <t>Gmina Miasto Wąbrzeźno</t>
  </si>
  <si>
    <t>Gmina Cekcyn</t>
  </si>
  <si>
    <t>Przebudowa i rozbudowa dróg gminnych nr 120137C Radziki Duże - Kierz Radzikowski - Wąpielsk i nr 120138C Radziki Duże, Długość 3,447 km</t>
  </si>
  <si>
    <t>Przebudowa dróg gminnych nr 191439C oraz 191440C w m. Kłóbka, Gmina Lubień Kujawski.</t>
  </si>
  <si>
    <t>Przebudowa drogi gminnej nr 070415C i nr 070414C w miejscowości Łopatki od km 0+000 do km 2+375</t>
  </si>
  <si>
    <t>03.2020 - 09.2021</t>
  </si>
  <si>
    <t>01.2020 - 02.2021</t>
  </si>
  <si>
    <t>01.2020 - 04.2021</t>
  </si>
  <si>
    <t>05.2020 - 09.2021</t>
  </si>
  <si>
    <t>03.2020 - 03.2021</t>
  </si>
  <si>
    <t>Gmina Czernikowo</t>
  </si>
  <si>
    <t>Gmina Bartniczka</t>
  </si>
  <si>
    <t>Gmina Boniewo</t>
  </si>
  <si>
    <t>Gmina Brodnica</t>
  </si>
  <si>
    <t>Gmina Dąbrowa</t>
  </si>
  <si>
    <t>Gmina Dąbrowa Biskupia</t>
  </si>
  <si>
    <t>Gmina Dobrcz</t>
  </si>
  <si>
    <t>Gmina Dragacz</t>
  </si>
  <si>
    <t>Gmina Grudziądz</t>
  </si>
  <si>
    <t>Gmina Gruta</t>
  </si>
  <si>
    <t>Gmina Kijewo Królewskie</t>
  </si>
  <si>
    <t>Gmina Kowal</t>
  </si>
  <si>
    <t>Gmina Lniano</t>
  </si>
  <si>
    <t>Gmina Lubiewo</t>
  </si>
  <si>
    <t>Gmina Łysomice</t>
  </si>
  <si>
    <t>Gmina Osiek</t>
  </si>
  <si>
    <t>Gmina Rojewo</t>
  </si>
  <si>
    <t>Gmina Skrwilno</t>
  </si>
  <si>
    <t>Gmina Świekatowo</t>
  </si>
  <si>
    <t>Gmina Topólka</t>
  </si>
  <si>
    <t>Gmina Wielka Nieszawka</t>
  </si>
  <si>
    <t>0401011</t>
  </si>
  <si>
    <t>0419013</t>
  </si>
  <si>
    <t>0402062</t>
  </si>
  <si>
    <t>0418022</t>
  </si>
  <si>
    <t>0401052</t>
  </si>
  <si>
    <t>0403012</t>
  </si>
  <si>
    <t>0402022</t>
  </si>
  <si>
    <t>0418032</t>
  </si>
  <si>
    <t>0402011</t>
  </si>
  <si>
    <t>0402032</t>
  </si>
  <si>
    <t>0418043</t>
  </si>
  <si>
    <t>0402042</t>
  </si>
  <si>
    <t>0412022</t>
  </si>
  <si>
    <t>0414012</t>
  </si>
  <si>
    <t>0411022</t>
  </si>
  <si>
    <t>0416012</t>
  </si>
  <si>
    <t>0404022</t>
  </si>
  <si>
    <t>0404011</t>
  </si>
  <si>
    <t>0415022</t>
  </si>
  <si>
    <t>0415011</t>
  </si>
  <si>
    <t>0418052</t>
  </si>
  <si>
    <t>0418063</t>
  </si>
  <si>
    <t>0408032</t>
  </si>
  <si>
    <t>0405022</t>
  </si>
  <si>
    <t>0401021</t>
  </si>
  <si>
    <t>0415032</t>
  </si>
  <si>
    <t>0409012</t>
  </si>
  <si>
    <t>0407022</t>
  </si>
  <si>
    <t>0403022</t>
  </si>
  <si>
    <t>0417022</t>
  </si>
  <si>
    <t>0403032</t>
  </si>
  <si>
    <t>0411032</t>
  </si>
  <si>
    <t>0414022</t>
  </si>
  <si>
    <t>0414032</t>
  </si>
  <si>
    <t>0418072</t>
  </si>
  <si>
    <t>0419022</t>
  </si>
  <si>
    <t>0407033</t>
  </si>
  <si>
    <t>0405032</t>
  </si>
  <si>
    <t>0405011</t>
  </si>
  <si>
    <t>0416022</t>
  </si>
  <si>
    <t>0402053</t>
  </si>
  <si>
    <t>0406012</t>
  </si>
  <si>
    <t>0406022</t>
  </si>
  <si>
    <t>0407011</t>
  </si>
  <si>
    <t>0407042</t>
  </si>
  <si>
    <t>0418083</t>
  </si>
  <si>
    <t>0402073</t>
  </si>
  <si>
    <t>0419033</t>
  </si>
  <si>
    <t>0409022</t>
  </si>
  <si>
    <t>0414042</t>
  </si>
  <si>
    <t>0413013</t>
  </si>
  <si>
    <t>0410013</t>
  </si>
  <si>
    <t>0404032</t>
  </si>
  <si>
    <t>0408052</t>
  </si>
  <si>
    <t>0401062</t>
  </si>
  <si>
    <t>0403043</t>
  </si>
  <si>
    <t>0418092</t>
  </si>
  <si>
    <t>0418011</t>
  </si>
  <si>
    <t>0405043</t>
  </si>
  <si>
    <t>0407063</t>
  </si>
  <si>
    <t>0417032</t>
  </si>
  <si>
    <t>0408011</t>
  </si>
  <si>
    <t>0408062</t>
  </si>
  <si>
    <t>0404042</t>
  </si>
  <si>
    <t>0414052</t>
  </si>
  <si>
    <t>0418102</t>
  </si>
  <si>
    <t>0415042</t>
  </si>
  <si>
    <t>0418113</t>
  </si>
  <si>
    <t>0416042</t>
  </si>
  <si>
    <t>0418123</t>
  </si>
  <si>
    <t>0419043</t>
  </si>
  <si>
    <t>0406033</t>
  </si>
  <si>
    <t>0415052</t>
  </si>
  <si>
    <t>0415062</t>
  </si>
  <si>
    <t>0409033</t>
  </si>
  <si>
    <t>0410023</t>
  </si>
  <si>
    <t>0410033</t>
  </si>
  <si>
    <t>0403052</t>
  </si>
  <si>
    <t>0414063</t>
  </si>
  <si>
    <t>0414072</t>
  </si>
  <si>
    <t>0402082</t>
  </si>
  <si>
    <t>0403062</t>
  </si>
  <si>
    <t>0411042</t>
  </si>
  <si>
    <t>0404052</t>
  </si>
  <si>
    <t>0411053</t>
  </si>
  <si>
    <t>0417042</t>
  </si>
  <si>
    <t>0414082</t>
  </si>
  <si>
    <t>0405052</t>
  </si>
  <si>
    <t>0411011</t>
  </si>
  <si>
    <t>0411062</t>
  </si>
  <si>
    <t>0406043</t>
  </si>
  <si>
    <t>0419052</t>
  </si>
  <si>
    <t>0407082</t>
  </si>
  <si>
    <t>0417052</t>
  </si>
  <si>
    <t>0412042</t>
  </si>
  <si>
    <t>0412011</t>
  </si>
  <si>
    <t>0410042</t>
  </si>
  <si>
    <t>0413023</t>
  </si>
  <si>
    <t>0403072</t>
  </si>
  <si>
    <t>0408073</t>
  </si>
  <si>
    <t>0412052</t>
  </si>
  <si>
    <t>0403083</t>
  </si>
  <si>
    <t>0404062</t>
  </si>
  <si>
    <t>0409043</t>
  </si>
  <si>
    <t>0410053</t>
  </si>
  <si>
    <t>0416052</t>
  </si>
  <si>
    <t>0414093</t>
  </si>
  <si>
    <t>0406062</t>
  </si>
  <si>
    <t>0414102</t>
  </si>
  <si>
    <t>0408082</t>
  </si>
  <si>
    <t>0411072</t>
  </si>
  <si>
    <t>0416063</t>
  </si>
  <si>
    <t>0404072</t>
  </si>
  <si>
    <t>0401082</t>
  </si>
  <si>
    <t>0414112</t>
  </si>
  <si>
    <t>0417011</t>
  </si>
  <si>
    <t>0412062</t>
  </si>
  <si>
    <t>0408092</t>
  </si>
  <si>
    <t>0415082</t>
  </si>
  <si>
    <t>0413043</t>
  </si>
  <si>
    <t>0418132</t>
  </si>
  <si>
    <t>0402102</t>
  </si>
  <si>
    <t>0415092</t>
  </si>
  <si>
    <t>0407092</t>
  </si>
  <si>
    <t>0419063</t>
  </si>
  <si>
    <t>RAZEM listy rezerwowe, z tego:</t>
  </si>
  <si>
    <t>RAZEM listy, z tego:</t>
  </si>
  <si>
    <t>Długość odcinka 
(w km)</t>
  </si>
  <si>
    <t>8/P/1/2020</t>
  </si>
  <si>
    <t>Budowa drogi łączącej ul. Waryńskiego z ulicami Rapackiego i Dworcową</t>
  </si>
  <si>
    <t>28/P/1/2020</t>
  </si>
  <si>
    <t>03.2021 - 11.2021</t>
  </si>
  <si>
    <t>52/P/1/2020</t>
  </si>
  <si>
    <t>Rozbudowa drogi powiatowej nr 2205C Długie-Rakowo-Cetki na odcinku Rakowo-Cetki</t>
  </si>
  <si>
    <t>03.2021 - 12.2021</t>
  </si>
  <si>
    <t>34/P/1/2020</t>
  </si>
  <si>
    <t>Przebudowa drogi powiatowej nr 2438C Gębice - Łąkie odcinek Zbytowo - Łąkie od km 2+890 do km 3+890 o długości 1,000 km</t>
  </si>
  <si>
    <t>04.2021 - 10.2021</t>
  </si>
  <si>
    <t>31/P/1/2020</t>
  </si>
  <si>
    <t>Remont drogi powiatowej nr 1631C Wabcz - Linowiec, na odcinku według kilometrażu drogi od km 0+011,13 do km 4+383,26</t>
  </si>
  <si>
    <t>04.2021 - 11.2021</t>
  </si>
  <si>
    <t>23/P/1/2020</t>
  </si>
  <si>
    <t>Przebudowa drogi powiatowej nr 1215C Wałkowiska - Jeżewo</t>
  </si>
  <si>
    <t>02.2021 - 09.2021</t>
  </si>
  <si>
    <t>35/P/1/2020</t>
  </si>
  <si>
    <t>06.2021 - 12.2021</t>
  </si>
  <si>
    <t>48/P/1/2020</t>
  </si>
  <si>
    <t>Przebudowa drogi powiatowej nr 2510C Helenowo - Cieślin - I etap od km 4+650 do km 8+040 w miejscowości Sójkowo i Cieślin</t>
  </si>
  <si>
    <t>02.2021 - 12.2021</t>
  </si>
  <si>
    <t>6/P/1/2020</t>
  </si>
  <si>
    <t>Przebudowa drogi powiatowej nr 1717C Czaple - Ryńsk w km 0+000 do km 6+660 - etap I od km 0+000 do km 3+680</t>
  </si>
  <si>
    <t>19/P/1/2020</t>
  </si>
  <si>
    <t>Remont nawierzchni drogi powiatowej nr 2114C Gałczewko - Nowa Wieś  - Golub-Dobrzyń odcinek I od km 1+346 do km 3+996 długości 2,65km, odcinek II od km 4+537 do km 7+690 o długości 3,153 km łączna długość remontu 5,803 km</t>
  </si>
  <si>
    <t>10.2021 - 09.2022</t>
  </si>
  <si>
    <t>10/P/1/2020</t>
  </si>
  <si>
    <t>Rozbudowa drogi powiatowej nr 1539C nowa Wieś Wielka - Pęchowo - ul. Malinowa, polegająca na budowie kanalizacji deszczowej, przebudowie rowów przydrożnych, jezdni, chodników i zjazdów</t>
  </si>
  <si>
    <t>03.2021 - 10.2021</t>
  </si>
  <si>
    <t>45/P/1/2020</t>
  </si>
  <si>
    <t>Przebudowa drogi powiatowej nr 2005C Łubianka - Zamek Bierzgłowski - Czarne Błoto w km 3+766 do 5+215 na dł. 1,449 km</t>
  </si>
  <si>
    <t>32/P/1/2020</t>
  </si>
  <si>
    <t>Przebudowa drogi powiatowej nr 2837C Skulsk - Tomisławice na odcinku od km 6+412 do km 7+366, Przebudowa drogi powiatowej nr 2574C Kruszwica - Dobre na odcinku od km 16+467 do km 17+465, Przebudowa drogi powiatowej nr 2814C Samszyce - Izbica Kujawska na odcinku od km 11+687 do km 12+080</t>
  </si>
  <si>
    <t>27/P/1/2020</t>
  </si>
  <si>
    <t>Przebudowa drogi powiatowej nr 2612C Nieszawa - Ujma Duża na odcinku od km 10+100,00 do km 12+173,50 - etap I</t>
  </si>
  <si>
    <t>3/P/1/2020</t>
  </si>
  <si>
    <t>Przebudowa drogi powiatowej nr 2372C Sadłogoszcz - droga wojewódzka nr 251 od km 0+000 do km 2+427, dł. 2,427 km</t>
  </si>
  <si>
    <r>
      <t>Dofinansowanie przyznane w naborze</t>
    </r>
    <r>
      <rPr>
        <b/>
        <sz val="10"/>
        <rFont val="Times New Roman"/>
        <family val="1"/>
        <charset val="238"/>
      </rPr>
      <t xml:space="preserve">: </t>
    </r>
    <r>
      <rPr>
        <sz val="10"/>
        <color rgb="FFFF0000"/>
        <rFont val="Times New Roman"/>
        <family val="1"/>
        <charset val="238"/>
      </rPr>
      <t>na rok 2021</t>
    </r>
  </si>
  <si>
    <t>11/P/1/2020</t>
  </si>
  <si>
    <t>4/P/1/2020</t>
  </si>
  <si>
    <t>15/P/1/2020</t>
  </si>
  <si>
    <t>36/P/1/2020</t>
  </si>
  <si>
    <t>53/P/1/2020</t>
  </si>
  <si>
    <t>29/P/1/2020</t>
  </si>
  <si>
    <t>9/P/1/2020</t>
  </si>
  <si>
    <t>24/P/1/2020</t>
  </si>
  <si>
    <t>12/P/1/2020</t>
  </si>
  <si>
    <t>46/P/1/2020</t>
  </si>
  <si>
    <t>25/P/1/2020</t>
  </si>
  <si>
    <t>20/P/1/2020</t>
  </si>
  <si>
    <t>Przebudowa drogi powiatowej nr 1946C Ciężkowo - Wąsosz na odcinku Ciężkowo - Słupy w km 0+000-3+110</t>
  </si>
  <si>
    <t>Przebudowa drogi powiatowej nr 1820C w ciągu drogi powiatowej Szabda - Maszano w miejscowości Szabda</t>
  </si>
  <si>
    <t>Przebudowa z rozbudową drogi powiatowej nr 1369C Bukowiec - Stare Błonowo od km 0+002,50 do km 2+518,19</t>
  </si>
  <si>
    <t>Remont drogi powiatowej nr 1010C na odcinku Kęsowo - Drożdzienica od km 19+500 do km 22+610</t>
  </si>
  <si>
    <t>Przebudowa drogi powiatowej nr 2221C Puszcza Miejska - Skrwilno w miejscowości Skudzawy. Przebudowa drogi powiatowej nr 2212C Brzuze - Huta Chojno na odcinku 816 m</t>
  </si>
  <si>
    <t xml:space="preserve">Przebudowa drogi powiatowej nr 2737CCyprianka - Wielgie -odcinek Cyprianka - Chełmica Duża, dł. Odcinka około 2,5 km </t>
  </si>
  <si>
    <t>Budowa ulic: Południowej, Skowronkowej, Jaskółczej oraz nowo projektowanego odcinka ulic pomiędzy ulicami Południową o Skowronkową w Grudziądzu</t>
  </si>
  <si>
    <t>Przebudowa drogi powiatowej Błądzim - Drzycim - Laskowice Etap 3</t>
  </si>
  <si>
    <t>przebudowa drogi powiatowej nr 1940C Dziewierzewo - Brzyskorzystewko w m. Dziewierzewo w km 0+00 - 2+250</t>
  </si>
  <si>
    <t xml:space="preserve">Przebudowa drogi powiatowej nr 2039C Zębowo - Zębówiec w km 0+000 do 2+050 na dł. 2,050 km </t>
  </si>
  <si>
    <t>Przebudowa drogi powiatowej nr 2528C Żyrosławice - Przybranowo na odcinku od km 0+000 do km 2+727</t>
  </si>
  <si>
    <t>Remont nawierzchni drogi powiatowej nr 2104C Wlk. Rychnowo - Kowalewo Pom. Odcinek I od km 0+000 do km 0+955 długości 0,955km, odcinek od km 1+471 do km 2+161 długości 0,690 km, odcinek III od km 2+840 do km 5+440 długości 2,6 km łączna długość remontu 4,245 km</t>
  </si>
  <si>
    <t>01.2021 - 10.2021</t>
  </si>
  <si>
    <t xml:space="preserve">04.2021 - 11.2021 </t>
  </si>
  <si>
    <t>04.2021 - 07.2022</t>
  </si>
  <si>
    <t>06.2021 - 10.2021</t>
  </si>
  <si>
    <t>04.2021 - 12.2021</t>
  </si>
  <si>
    <t>20/G/1/2020</t>
  </si>
  <si>
    <t>176/G/1/2020</t>
  </si>
  <si>
    <t>49/G/1/2020</t>
  </si>
  <si>
    <t>223/G/1/2020</t>
  </si>
  <si>
    <t>240/G/1/2020</t>
  </si>
  <si>
    <t>222/G/1/2020</t>
  </si>
  <si>
    <t>78/G/1/2020</t>
  </si>
  <si>
    <t>263/G/1/2020</t>
  </si>
  <si>
    <t>167/G/1/2020</t>
  </si>
  <si>
    <t>237/G/1/2020</t>
  </si>
  <si>
    <t>288/G/1/2020</t>
  </si>
  <si>
    <t>220/G/1/2020</t>
  </si>
  <si>
    <t>232/G/1/2020</t>
  </si>
  <si>
    <t>272/G/1/2020</t>
  </si>
  <si>
    <t>120/G/1/2020</t>
  </si>
  <si>
    <t>214/G/1/2020</t>
  </si>
  <si>
    <t>124/G/1/2020</t>
  </si>
  <si>
    <t>13/G/1/2020</t>
  </si>
  <si>
    <t>199/G/1/2020</t>
  </si>
  <si>
    <t>173/G/1/2020</t>
  </si>
  <si>
    <t>31/G/1/2020</t>
  </si>
  <si>
    <t>121/G/1/2020</t>
  </si>
  <si>
    <t>72/G/1/2020</t>
  </si>
  <si>
    <t>152/G/1/2020</t>
  </si>
  <si>
    <t>94/G/1/2020</t>
  </si>
  <si>
    <t>151/G/1/2020</t>
  </si>
  <si>
    <t>113/G/1/2020</t>
  </si>
  <si>
    <t>6/G/1/2020</t>
  </si>
  <si>
    <t>65/G/1/2020</t>
  </si>
  <si>
    <t>281/G/1/2020</t>
  </si>
  <si>
    <t>255/G/1/2020</t>
  </si>
  <si>
    <t>156/G/1/2020</t>
  </si>
  <si>
    <t>27/G/1/2020</t>
  </si>
  <si>
    <t>42/G/1/2020</t>
  </si>
  <si>
    <t>197/G/1/2020</t>
  </si>
  <si>
    <t>80/G/1/2020</t>
  </si>
  <si>
    <t>247/G/1/2020</t>
  </si>
  <si>
    <t>51/G/1/2020</t>
  </si>
  <si>
    <t>99/G/1/2020</t>
  </si>
  <si>
    <t>225/G/1/2020</t>
  </si>
  <si>
    <t>259/G/1/2020</t>
  </si>
  <si>
    <t>166/G/1/2020</t>
  </si>
  <si>
    <t>30/G/1/2020</t>
  </si>
  <si>
    <t>275/G/1/2020</t>
  </si>
  <si>
    <t>192/G/1/2020</t>
  </si>
  <si>
    <t>111/G/1/2020</t>
  </si>
  <si>
    <t>58/G/1/2020</t>
  </si>
  <si>
    <t>7/G/1/2020</t>
  </si>
  <si>
    <t>218/G/1/2020</t>
  </si>
  <si>
    <t>294/G/1/2020</t>
  </si>
  <si>
    <t>168/G/1/2020</t>
  </si>
  <si>
    <t>39/G/1/2020</t>
  </si>
  <si>
    <t>147/G/1/2020</t>
  </si>
  <si>
    <t>216/G/1/2020</t>
  </si>
  <si>
    <t>285/G/1/2020</t>
  </si>
  <si>
    <t>122/G/1/2020</t>
  </si>
  <si>
    <t>106/G/1/2020</t>
  </si>
  <si>
    <t>187/G/1/2020</t>
  </si>
  <si>
    <t>23/G/1/2020</t>
  </si>
  <si>
    <t>91/G/1/2020</t>
  </si>
  <si>
    <t>178/G/1/2020</t>
  </si>
  <si>
    <t>133/G/1/2020</t>
  </si>
  <si>
    <t>210/G/1/2020</t>
  </si>
  <si>
    <t>170/G/1/2020</t>
  </si>
  <si>
    <t>298/G/1/2020</t>
  </si>
  <si>
    <t>180/G/1/2020</t>
  </si>
  <si>
    <t>195/G/1/2020</t>
  </si>
  <si>
    <t>250/G/1/2020</t>
  </si>
  <si>
    <t>186/G/1/2020</t>
  </si>
  <si>
    <t>110/G/1/2020</t>
  </si>
  <si>
    <t>104/G/1/2020</t>
  </si>
  <si>
    <t>5/G/1/2020</t>
  </si>
  <si>
    <t>10/G/1/2020</t>
  </si>
  <si>
    <t>149/G/1/2020</t>
  </si>
  <si>
    <t>136/G/1/2020</t>
  </si>
  <si>
    <t>44/G/1/2020</t>
  </si>
  <si>
    <t>190/G/1/2020</t>
  </si>
  <si>
    <t>253/G/1/2020</t>
  </si>
  <si>
    <t>290/G/1/2020</t>
  </si>
  <si>
    <t>66/G/1/2020</t>
  </si>
  <si>
    <t>205/G/1/2020</t>
  </si>
  <si>
    <t>Gmina Miasto Włocławek</t>
  </si>
  <si>
    <t>Gmina Gniewkowo</t>
  </si>
  <si>
    <t>Miasto i Gmina Skępe</t>
  </si>
  <si>
    <t>Gmina Mogilno</t>
  </si>
  <si>
    <t>Gmina Miasto Kowal</t>
  </si>
  <si>
    <t xml:space="preserve">Gmina Unisław </t>
  </si>
  <si>
    <t>Gmina Miasto Golub-Dobrzyń</t>
  </si>
  <si>
    <t>Gmina Miasto Chełmno</t>
  </si>
  <si>
    <t>Gmina Więcbork</t>
  </si>
  <si>
    <t>Gmina Kcynia</t>
  </si>
  <si>
    <t>Gmina Miasta Lipna</t>
  </si>
  <si>
    <t xml:space="preserve">Gmina Tuchola </t>
  </si>
  <si>
    <t>Gmina Strzelno</t>
  </si>
  <si>
    <t>Gmina Mrocza</t>
  </si>
  <si>
    <t>Gmina Łabiszyn</t>
  </si>
  <si>
    <t>Gmina Miejska Ciechocinek</t>
  </si>
  <si>
    <t>Gmina Kowalewo Pom.</t>
  </si>
  <si>
    <t>powiat brodnicki</t>
  </si>
  <si>
    <t>powiat tucholski</t>
  </si>
  <si>
    <t>powiat rypiński</t>
  </si>
  <si>
    <t>powiat włocławski</t>
  </si>
  <si>
    <t>Gmina Miasto Grudziądz</t>
  </si>
  <si>
    <t>powiat świecki</t>
  </si>
  <si>
    <t>powiat toruński</t>
  </si>
  <si>
    <t>powiat aleksandrowski</t>
  </si>
  <si>
    <t>powiat golubsko-dobrzyński</t>
  </si>
  <si>
    <t>powiat inowrocławski</t>
  </si>
  <si>
    <t>powiat radziejowski</t>
  </si>
  <si>
    <t>powiat mogileński</t>
  </si>
  <si>
    <t>powiat chełmiński</t>
  </si>
  <si>
    <t>powiat wąbrzeski</t>
  </si>
  <si>
    <t>powiat bydgoski</t>
  </si>
  <si>
    <t>powiat żniński</t>
  </si>
  <si>
    <t>Rozbudowa drogi gminnej G 50333C Sicienko - Dąbrówka Nowa</t>
  </si>
  <si>
    <t>Budowa drogi gminnej od km 0+453,2 do km 1+446,4 w miejscowości Mirowice</t>
  </si>
  <si>
    <t>Budowa drogi gminnej nr 030212C w miejscowości Płochocin w gminie Warlubie od km 0+000 do 2+990</t>
  </si>
  <si>
    <t>Przebudowa ul. Unisławskiej (droga gminna nr 050502C) w km od 0+000,00 do 0+960,00 w miejscowości Czarże</t>
  </si>
  <si>
    <t>Rozbudowa ul. Topolowej w Osielsku na odcinku od wlotu skrzyżowania al. Mickiewicza - Jana Pawła II do skrzyżowania z ul. Leśną wraz z budową sieci wodociągowej i sieci kanalizacji sanitarnej</t>
  </si>
  <si>
    <t>Przebudowa drogi gminnej nr 100556C w miejscowości Grzywna</t>
  </si>
  <si>
    <t>Rozbudowa drogi gminnej nr 100917C ul. Ogrodowej w Cierpicach</t>
  </si>
  <si>
    <t>Przebudowa drogi gminnej nr 190786C i nr 190785C w miejscowości Czerniewice</t>
  </si>
  <si>
    <t>Przebudowa ulicy Kwiatowej w Gniewkowie - droga gminna 151130C (w km od 0+000 do 0+108 oraz od 0+000 do 0+436</t>
  </si>
  <si>
    <t>Przebudowa ulicy Spółdzielczej w Skępem</t>
  </si>
  <si>
    <t>Przebudowa drogi gminnej nr 140555C stanowiącej ul. Kazimierza Pułaskiego w Mogilnie, km 0+000 - 0+247,64</t>
  </si>
  <si>
    <t>Przebudowa ulicy Długiej - droga gmina nr 051001C od km 0+000 do 0+372,60 oraz ulicy Krótkiej - droga gminna nr 051036C od km 0+000 do km 0+096,32 w Solcu Kujawskim</t>
  </si>
  <si>
    <t>Przebudowa drogi gminnej nr 170112C w miejscowości Wolęcin etap I</t>
  </si>
  <si>
    <t>Rozbudowa, w tym przebudowa drogi gminnej nr 191805C ul. Konopnickiej od km 0+000 do km 0+675</t>
  </si>
  <si>
    <t>Budowa drogi gminnej nr 120414C Skrwilno-Mościska</t>
  </si>
  <si>
    <t>Rozbudowa ul. Szewskiej o długości 955,26 m (od km 0+000 do km 0+955,26) wraz z budową jej przedłużenia od ul. Kaletniczej do Al. Jana Pawła II w ramach zadania inwestycyjnego pn. "Budowa drogi stanowiącej alternatywne połączenie osiedla Michelin z osiedlem Południe" w mieście Włocławek</t>
  </si>
  <si>
    <t>Przebudowa ciągu dróg gminnych, w skład którego wchodzą droga nr 191233C Chotel-Skarbanowo-gr. gminy (Janowo) i droga nr 191232C Skarbanowo - gr. gminy - (Lubomin)</t>
  </si>
  <si>
    <t>Remont drogi gminnej nr 020417C relacji Wysoka - droga nr 01113C od km 0+010,00 do km 1+044, na działkach nr 114/3 86/3, 118, 59/4, 76/2 obr. 0020 Wysoka Krajeńska</t>
  </si>
  <si>
    <t>Rozbudowa dróg gminnych - ulic Strażackiej i Kasztanowej w Sadkach - ZRID</t>
  </si>
  <si>
    <t>Przebudowa drogi gminnej nr 080806C Łapinóżek - Jeziórki w miejscowości Jeziórki</t>
  </si>
  <si>
    <t>Rozbudowa części drogi gminnej nr 130703C - ul. Kasprowicza w Barcinie w km od 0+000,00 do km 0+258,71</t>
  </si>
  <si>
    <t>Przebudowa drogi gminnej Modliborzyce - Brudnia na odcinku od km 2+800,00 do km 4+217,81 (etap 3)</t>
  </si>
  <si>
    <t>Budowa drogi gminnej w ciągu: ul. Ks. Józefa Dembieńskiego, ul. Erazma Parczewskiego, ul. Juliana Sas-Jaworskiego, cześć ul. Emilii Liszkowskiej w miejscowości Laskowice, na odcinku około 950 mb</t>
  </si>
  <si>
    <t>Rozbudowa drogi gminnej nr 101593C w miejscowości Czarne Błoto</t>
  </si>
  <si>
    <t>Rozbudowa infrastruktury komunikacyjnej w Brzeskiej Strefie Gospodarczej Pikutkowo-Machnacz poprzez przebudowę drogi gminnej w miejscowości Pikutkowo (od km 0+000 do km 0+680,19</t>
  </si>
  <si>
    <t>Przebudowa drogi gminnej (ul. Grunwaldzka) nr 100377C w miejscowości Łubianka na odcinku 617 metrów oraz drogi gminnej (ul. Topolowa) nr 100326C w miejscowości Bierzgłowo na odcinku 900 metrów</t>
  </si>
  <si>
    <t>Przebudowa ulicy Ks. Piotra Wawrzyniaka w Inowrocławiu</t>
  </si>
  <si>
    <t>Przebudowa drogi gminnej Lubanie - Dąbrówka od km 0+000 do km 1+317</t>
  </si>
  <si>
    <t>Przebudowa i rozbudowa drogi gminnej nr 100819C na łącznej długości od 0+0,000 do 0+206,16 - ul. Piaskowa w Lubiczu Górnym wraz z pętlą autobusową</t>
  </si>
  <si>
    <t>Przebudowa dróg ciągu komunikacyjnego wraz z parkingiem łączącym ulicę Piłsudskiego, Ogniowa i Jana Pawła II w Radzyniu Chełmińskim</t>
  </si>
  <si>
    <t>Przebudowa drogi gminnej Lubomin Rządowy - Grójec - Arciszewo 191142C od 0+000 - 2+930</t>
  </si>
  <si>
    <t>Przebudowa drogi gminnej 0537004 Dragacz - Michale - etap II</t>
  </si>
  <si>
    <t>Budowa drogi gminnej - ul. Kazimierza Wielkiego w Świeciu wraz z budową kanalizacji deszczowej i oświetlenia ulicznego</t>
  </si>
  <si>
    <t>Remont drogi gminnej nr 150503C (ul. Nowe Osiedle) w m. Jaksice</t>
  </si>
  <si>
    <t>Rozbudowa drogi gminnej nr 080418C i 080421C Zgniłobłoty - Buczek dł. 1,262 km</t>
  </si>
  <si>
    <t>Przebudowa dróg gminnych w miejscowości Grzybno</t>
  </si>
  <si>
    <t>Budowa drogi dojazdowej Piskorczyn-Kleszczyn</t>
  </si>
  <si>
    <t>Przebudowa ulicy Jeziornej w Wąbrzeźnie</t>
  </si>
  <si>
    <t>Przebudowa drogi gminnej nr 101115C w miejscowości Steklin</t>
  </si>
  <si>
    <t>Budowa nawierzchni ulicy Rezerwat w Olimpinie</t>
  </si>
  <si>
    <t>Remont dróg gminnych nr 191313C i 191314C, Gmina Chodecz</t>
  </si>
  <si>
    <t>Budowa drogi Iglastej w Brodnicy</t>
  </si>
  <si>
    <t>Przebudowa drogi gminnej - ul. Szosa Rypińska w Golubiu-Dobrzyniu</t>
  </si>
  <si>
    <t>Rozbudowa drogi gminnej nr 04014C relacji Turznice - Hanowo</t>
  </si>
  <si>
    <t>Przebudowa ul. Brzozowej w Złotnikach Kujawskich</t>
  </si>
  <si>
    <t>Przebudowa objazdu zachodniego zespołu staromiejskiego w Chełmnie</t>
  </si>
  <si>
    <t>Remont dróg gminnych: nr 180228C Osięciny - Borucin km 0+439 - 4+665, nr 180213C Bilno - Pilichowo km 0+00 - 4+237</t>
  </si>
  <si>
    <t>Budowa drogi gminnej we wsi Wałkowiska</t>
  </si>
  <si>
    <t>Przebudowa drogi gminnej Zbytkowo - Chełmica nr 170530 C</t>
  </si>
  <si>
    <t>Przebudowa dróg gminnych nr 191065C i 191066C w miejscowości Baruchowo od km 0+000 do km 0+888</t>
  </si>
  <si>
    <t>Budowa drogi gminnej nr 150207C Rojewo-Wybranowo od km 0+000,00 do km 2+513,93</t>
  </si>
  <si>
    <t>Przebudowa trzech odcinków dróg gminnych: nr 130637C w miejscowości Głowy, nr 130617C Godawy - Pniewy oraz nr 130629C Ostrówce - Wiktorowo</t>
  </si>
  <si>
    <t>Budowa dróg gminnych wraz z siecią kanalizacji deszczowej - część ulic: Szlaku Bursztynowego od km 0+018,81 - do km 0+486,01, Pomorskiej od km 0+388,78 - do km 0+542,48 i L. Białego w Więcborku od km 0+000,00 do km 0+078,34</t>
  </si>
  <si>
    <t>Przebudowa drogi na odcinku Malice - Rzemieniewice w km od 0+002,80 do km 1+333,70</t>
  </si>
  <si>
    <t>Przebudowa drogi gminnej (wewnętrznej) nr G -3C ul. Słonecznej w kilometrażu 0+000 do 0+233 i 0+000 do 0+260 w miejscowości Aleksandrów Kujawski</t>
  </si>
  <si>
    <t xml:space="preserve">Przebudowa ulicy Wspólnej nr drogi 171134C w Lipnie </t>
  </si>
  <si>
    <t>Przebudowa dróg gminnych - ulic Sambora I, Jana Tucholczyka i Jacka Pruszcza w Tucholi</t>
  </si>
  <si>
    <t>Rozbudowa drogi gminnej ul. Gimnazjalna w Strzelnie</t>
  </si>
  <si>
    <t>Przebudowa drogi gminnej nr 120136C Radziki Duże - Półwiesk Mały od km 2+510 do km 5+200</t>
  </si>
  <si>
    <t>Remont drogi gminnej nr 170926c Mysłakówko-Marianki</t>
  </si>
  <si>
    <t>Przebudowa drogi gminnej nr 060331C w miejscowości Krajęcin od 0+000 do 0+995 km</t>
  </si>
  <si>
    <t>Budowa ulicy Zbożowej w Koronowie</t>
  </si>
  <si>
    <t>Przebudowa ul. Smołowej w Piotrkowie Kujawskim - droga gminna numer 181099C,od km 0+000 do km 1+451,82</t>
  </si>
  <si>
    <t>Przebudowa drogi gminnej nr 060609C Papowo Biskupie-Storlus</t>
  </si>
  <si>
    <t>Rozbudowa drogi gminnej Huta-Cisiny wraz z przebudową drogi gminnej w zakresie nie wymagającym zmiany granic pasa drogowego - polegająca na budowie oświetlenia drogowego na terenie działek nr 7, 18, 222 w m. Cisiny</t>
  </si>
  <si>
    <t>Przebudowa drogi gminnej w km od 0+505 km do km 2+503,97 w miejscowości Wielki Sosnowiec, gmina Łabiszyn</t>
  </si>
  <si>
    <t>Remont nawierzchni drogi gminnej nr 160931C ul. Lipnowskiej (od 0+000,00 km do 1+530,00 km) w Ciechocinku</t>
  </si>
  <si>
    <t>Przebudowa drogi gminnej nr 110118C Srebrniki - Mariany, gmina Kowalewo Pomorskie w km od 0+0,003 do 1+828</t>
  </si>
  <si>
    <t>Rozbudowa dróg gminnych nr 0901016C i 090923C- ulic Pałuckiej i Leśnej w Szubinie</t>
  </si>
  <si>
    <t>Rozbudowa drogi gminnej o numerze 100707C na długości 0+0,000 mb do 0+976 mb - ulica Toruńska w Grębocinie</t>
  </si>
  <si>
    <t>Gmina Kamień Krajeński</t>
  </si>
  <si>
    <t>Przebudowa drogi gminnej nr 101125C w m. Czernikowo i Zimny Zdrój (od km 0+000,00 do km 3+020,20)</t>
  </si>
  <si>
    <t>Przebudowa drogi gminnej nr 131002C od 0+0,135 km do 0+0,345 km w Żninie</t>
  </si>
  <si>
    <t>Przebudowa ulic gminnych Szkolnej (010819C), placu Zamkowego (010787C) i Zamkowej (010837C) w Tucholi.</t>
  </si>
  <si>
    <t>Rozbudowa drogi gminnej nr G50305C Samsieczno - Marynin od km 0+180 do km 2+547</t>
  </si>
  <si>
    <t>141/G/2/2019/FDS</t>
  </si>
  <si>
    <t>Przebudowa drogi gminnej nr 131002C od 0+0,345 km do 0+0,700 km - ul. 700-lecia w Żninie</t>
  </si>
  <si>
    <t>167/G/2/2019/FDS</t>
  </si>
  <si>
    <t>51/G/2/2019/FDS</t>
  </si>
  <si>
    <t xml:space="preserve">Rozbudowa wraz z przebudową drogi gminnej nr 190516C Nowa Wieś od km 0+290 do 0+644 i od km 0+997 do km 2+504 o długości 1 861 m Gmina Włocławek </t>
  </si>
  <si>
    <t>75/G/2/2019/FDS</t>
  </si>
  <si>
    <t>Budowa dróg gminnych: nr 051043C (ul. Łąkowa) od km 0+280 do km 0+746, nr 051061C (ul. Prosta) od km 0+000 do km 0+958, nr 051089C (ul. Zbożowa) od km 0+000 do km 0+736 w Solcu Kujawskim</t>
  </si>
  <si>
    <t>136/G/2/2019/FDS</t>
  </si>
  <si>
    <t>Przebudowa drogi gminnej (ul. Kolejowa) wraz z przylegającymi drogami gminnymi w miejscowości Waganiec</t>
  </si>
  <si>
    <t>112/G/2/2019/FDS</t>
  </si>
  <si>
    <t>Rozbudowa ul. Jana Pawła II od ul. Jeziorańskiej do Al. Mickiewicza (od km 0+000 do km 725 w pełnym zakresie oraz od km 725 do km 1+069,96 rozbudowa o ciąg pieszo rowerowy) oraz Al. Mickiewicza (od km 0+000 do km 320,24 w pełnym zakresie oraz rozbudowa o ciąg pieszo rowerowy na odcinku od km 0+000 do km 414,91) w Osielsku i Niemczu</t>
  </si>
  <si>
    <t>196/G/2/2019/FDS</t>
  </si>
  <si>
    <t>Budowa ulicy Bazowej (droga gminna nr 050534C) w km 0+000,00 do 0+751,91 oraz ulicy Krótkiej (droga gminna nr 050544C) w km 0+000,00 do 0+183,24 w miejscowości Dąbrowa Chełmińska"</t>
  </si>
  <si>
    <t>165/G/2/2019/FDS</t>
  </si>
  <si>
    <t>Remont drogi gminnej nr 100193C</t>
  </si>
  <si>
    <t>132/G/2/2019/FDS</t>
  </si>
  <si>
    <t>168/G/2/2019/FDS</t>
  </si>
  <si>
    <t>Przebudowa dróg gminnych nr 091016C, 090949C - ulic Ogrodowej i Tysiąclecia w Szubinie</t>
  </si>
  <si>
    <t>144/G/2/2019/FDS</t>
  </si>
  <si>
    <t>114/G/2/2019/FDS</t>
  </si>
  <si>
    <t>23/G/2/2019/FDS</t>
  </si>
  <si>
    <t>07.2020 - 04.2022</t>
  </si>
  <si>
    <t>03.2021 - 08.2021</t>
  </si>
  <si>
    <t>03.2021 - 09.2021</t>
  </si>
  <si>
    <t>07.2020 - 11.2021</t>
  </si>
  <si>
    <t>01.2021 - 12.2021</t>
  </si>
  <si>
    <t>04.2021 - 12-2021</t>
  </si>
  <si>
    <t>03.2021 - 06.2021</t>
  </si>
  <si>
    <t>01.2021 - 11.2021</t>
  </si>
  <si>
    <t>03.2021 - 07.2021</t>
  </si>
  <si>
    <t>05.2021 - 11.2021</t>
  </si>
  <si>
    <t>04.2021-10.2021</t>
  </si>
  <si>
    <t>05.2021 - 04.2022</t>
  </si>
  <si>
    <t>12.2021-06.2023</t>
  </si>
  <si>
    <t>04.2021 - 09.2021</t>
  </si>
  <si>
    <t>01.2021 - 05.2021</t>
  </si>
  <si>
    <t>06.2021 - 09.2021</t>
  </si>
  <si>
    <t>01.2021  - 12-2021</t>
  </si>
  <si>
    <t>05.2021 - 09.2021</t>
  </si>
  <si>
    <t>05.2021 - 08.2021</t>
  </si>
  <si>
    <t>04.2021 - 07.2021</t>
  </si>
  <si>
    <t>08.2021-05.2022</t>
  </si>
  <si>
    <t>05.2021 - 12.2021</t>
  </si>
  <si>
    <t>07.2021 - 08.2021</t>
  </si>
  <si>
    <t>04.2021 - 08.2021</t>
  </si>
  <si>
    <t>04.2021-11.2021</t>
  </si>
  <si>
    <t>03.2021 - 02.2022</t>
  </si>
  <si>
    <t>12.2021 - 11.2022</t>
  </si>
  <si>
    <t>05.2021-10.2021</t>
  </si>
  <si>
    <t>06.2021 - 11.2021</t>
  </si>
  <si>
    <t>02.2021 - 10.2021</t>
  </si>
  <si>
    <t>05.2021 - 10.2021</t>
  </si>
  <si>
    <t>07.2021 - 11.2021</t>
  </si>
  <si>
    <t>07.2021 - 06.2022</t>
  </si>
  <si>
    <t>04.2021 - 06.2021</t>
  </si>
  <si>
    <t>06.2021 - 05.2022</t>
  </si>
  <si>
    <t>05.2021 - 06.2021</t>
  </si>
  <si>
    <t>07.2021 - 12.2021</t>
  </si>
  <si>
    <t>2/P/2/2019/FDS</t>
  </si>
  <si>
    <t>Rozbudowa drogi powiatowej nr 1829C Cielęta - Szczutowo - Górzno na odcinku Cielęta - Jastrzębie</t>
  </si>
  <si>
    <t>04.2020 - 11.2021</t>
  </si>
  <si>
    <t>18.*</t>
  </si>
  <si>
    <t>34/G/1/2020</t>
  </si>
  <si>
    <t>211/G/1/2020</t>
  </si>
  <si>
    <t>130/G/1/2020</t>
  </si>
  <si>
    <t>242/G/1/2020</t>
  </si>
  <si>
    <t>60/G/1/2020</t>
  </si>
  <si>
    <t>1/G/1/2020</t>
  </si>
  <si>
    <t>244/G/1/2020</t>
  </si>
  <si>
    <t>107/G/1/2020</t>
  </si>
  <si>
    <t>283/G/1/2020</t>
  </si>
  <si>
    <t>297/G/1/2020</t>
  </si>
  <si>
    <t>201/G/1/2020</t>
  </si>
  <si>
    <t>45/G/1/2020</t>
  </si>
  <si>
    <t>227/G/1/2020</t>
  </si>
  <si>
    <t>163/G/1/2020</t>
  </si>
  <si>
    <t>287/G/1/2020</t>
  </si>
  <si>
    <t>231/G/1/2020</t>
  </si>
  <si>
    <t>213/G/1/2020</t>
  </si>
  <si>
    <t>129/G/1/2020</t>
  </si>
  <si>
    <t>15/G/1/2020</t>
  </si>
  <si>
    <t>160/G/1/2020</t>
  </si>
  <si>
    <t>291/G/1/2020</t>
  </si>
  <si>
    <t>159/G/1/2020</t>
  </si>
  <si>
    <t>274/G/1/2020</t>
  </si>
  <si>
    <t>266/G/1/2020</t>
  </si>
  <si>
    <t>202/G/1/2020</t>
  </si>
  <si>
    <t>145/G/1/2020</t>
  </si>
  <si>
    <t>270/G/1/2020</t>
  </si>
  <si>
    <t>69/G/1/2020</t>
  </si>
  <si>
    <t>208/G/1/2020</t>
  </si>
  <si>
    <t>3/G/1/2020</t>
  </si>
  <si>
    <t>300/G/1/2020</t>
  </si>
  <si>
    <t>137/G/1/2020</t>
  </si>
  <si>
    <t>84/G/1/2020</t>
  </si>
  <si>
    <t>228/G/1/2020</t>
  </si>
  <si>
    <t>134/G/1/2020</t>
  </si>
  <si>
    <t>56/G/1/2020</t>
  </si>
  <si>
    <t>75/G/1/2020</t>
  </si>
  <si>
    <t>33/G/1/2020</t>
  </si>
  <si>
    <t>62/G/1/2020</t>
  </si>
  <si>
    <t>116/G/1/2020</t>
  </si>
  <si>
    <t>52/G/1/2020</t>
  </si>
  <si>
    <t>47/G/1/2020</t>
  </si>
  <si>
    <t>233/G/1/2020</t>
  </si>
  <si>
    <t>73/G/1/2020</t>
  </si>
  <si>
    <t>264/G/1/2020</t>
  </si>
  <si>
    <t>177/G/1/2020</t>
  </si>
  <si>
    <t>101/G/1/2020</t>
  </si>
  <si>
    <t>224/G/1/2020</t>
  </si>
  <si>
    <t>191/G/1/2020</t>
  </si>
  <si>
    <t>19/G/1/2020</t>
  </si>
  <si>
    <t>157/G/1/2020</t>
  </si>
  <si>
    <t>86/G/1/2020</t>
  </si>
  <si>
    <t>46/G/1/2020</t>
  </si>
  <si>
    <t>174/G/1/2020</t>
  </si>
  <si>
    <t>153/G/1/2020</t>
  </si>
  <si>
    <t>169/G/1/2020</t>
  </si>
  <si>
    <t>100/G/1/2020</t>
  </si>
  <si>
    <t>188/G/1/2020</t>
  </si>
  <si>
    <t>215/G/1/2020</t>
  </si>
  <si>
    <t>125/G/1/2020</t>
  </si>
  <si>
    <t>28/G/1/2020</t>
  </si>
  <si>
    <t>112/G/1/2020</t>
  </si>
  <si>
    <t>193/G/1/2020</t>
  </si>
  <si>
    <t>79/G/1/2020</t>
  </si>
  <si>
    <t>50/G/1/2020</t>
  </si>
  <si>
    <t>183/G/1/2020</t>
  </si>
  <si>
    <t>299/G/1/2020</t>
  </si>
  <si>
    <t>226/G/1/2020</t>
  </si>
  <si>
    <t>196/G/1/2020</t>
  </si>
  <si>
    <t>241/G/1/2020</t>
  </si>
  <si>
    <t>Gmina Miasto Radziejów</t>
  </si>
  <si>
    <t>Gmina Janowiec Wlkp.</t>
  </si>
  <si>
    <t>Gmina Świecie n/Osą</t>
  </si>
  <si>
    <t>Miasto i Gmina Łasin</t>
  </si>
  <si>
    <t>Gmina Lubraniec</t>
  </si>
  <si>
    <t>Gmina Górzno</t>
  </si>
  <si>
    <t>Gmina Miasto Chełmża</t>
  </si>
  <si>
    <t>Gmina Miasto Rypin</t>
  </si>
  <si>
    <t>Gmina Nakło n/Notecią</t>
  </si>
  <si>
    <t>Budowa drogi gminnej na działce 247/2 w miejscowości Gródek</t>
  </si>
  <si>
    <t>Przebudowa drogi gminnej nr 180425 C Czołowo - Kontrewers w miejscowości Czołowo od km 0+151 do km 0+504; Przebudowa drogi gminnej nr 180438 C Przemystka - Biskupice do km 0+000 do km 0+450;Przebudowa drogi gminnej nr 180401C Radziejów - Szczeblotowo od km 2+023 do km 3+013</t>
  </si>
  <si>
    <t>Rozbudowa dróg gminnych nr 070247C i 070248C w Jaworzu</t>
  </si>
  <si>
    <t>Przebudowa drogi gminnej ulicy Komunalnej w Radziejowie</t>
  </si>
  <si>
    <t>Przebudowa drogi gminnej w m. Dziardonice odcinek od km 0+000 do km 1+500</t>
  </si>
  <si>
    <t>Przebudowa drogi gminnej nr 130425C w Posługowie, Gmina Janowiec Wielkopolski w km 0+000,00 do km 1+575,00</t>
  </si>
  <si>
    <t>Przebudowa drogi gminnej Nr 180526C Niegibalice od 0+000 km do 0+999 km, Przebudowa drogi gminnej Nr 180598C Litychowo od 0+000 km do )+383 km, Przebudowa drogi gminnej Nr 180502C Świesz-Czarnotka II etap od 0+316 do 1+315km</t>
  </si>
  <si>
    <t xml:space="preserve">Przebudowa drogi nr 170804C Zaduszniki - Fabianki  </t>
  </si>
  <si>
    <t>Budowa drogi gminnej nr 030810C w miejscowości Lubania-Lipiny wraz z przebudową przepustu drogowego</t>
  </si>
  <si>
    <t>Przebudowa drogi gminnej nr 120316C Sadłowo-Stępowo od km 1+418 do km 3+411</t>
  </si>
  <si>
    <t>Przebudowa drogi gminnej nr 070101C w miejscowości Płąchawy</t>
  </si>
  <si>
    <t>Remont drogi przez las kierunek Szczepanowo-Wiktorowo-Wójcin od km 0+000 do km 0+400 dł. 0,400 km</t>
  </si>
  <si>
    <t>Przebudowa drogi gminnej nr 080307C w miejscowości Mały Głęboczek - Trepki na odcinku od km 0+000 do km 0+990 na działkach nr 93/1, 93/4, 188/5, 188/6, 188/7, 195/5</t>
  </si>
  <si>
    <t>Przebudowa drogi gminnej Buk Pomorski - Świecie n/Osą - etap II</t>
  </si>
  <si>
    <t>Przebudowa nawierzchni części drogi gminnej nr 041505C w miejscowości Bursztynowo od km 0+000 do km 0+985</t>
  </si>
  <si>
    <t>Przebudowa drogi gminnej w miejscowości Przedbojewice</t>
  </si>
  <si>
    <t>Przebudowa drogi gminnej nr 110243C w km od 0+000 do km1+436 w miejscowości Skępsk</t>
  </si>
  <si>
    <t>Przebudowa ulic Wrzosowej, Bratkowej oraz Liliowej w Łasinie</t>
  </si>
  <si>
    <t>Przebudowa dróg gminnych: nr 190677C Wola Sosnowa - Sarnowo od km 0+000 do km 0+970, nr 190663C Sułkowo - Siemnówek od km 0+000 do km 0+865, nr 190631C Redecz Wielki - Kolonia Piaski od km 0+000 do km 0+745</t>
  </si>
  <si>
    <t>Przebudowa drogi gminnej Świniarki - Cienkusz od 0+000 km do 1+597 km w miejscowości Szczutowo</t>
  </si>
  <si>
    <t>Budowa ulicy Sosnowej w Śliwicach droga gminna nr 010206C Śliwice - Łoboda od 0+030 km do 1+1959,08 km oraz 2+113,95 km do 2+727 km</t>
  </si>
  <si>
    <t>Przebudowa dróg gminnych : nr 180104C relacji Czołpin - Bodzanowo na odcinku 0,490 km; nr 1800111C relacji Koszczały - Smarglin na odcinku 0,999 km; nr 180121C relacji Dobre - Dobre Wieś na odcinku 0,780 km - w istniejących granicach pasa drogowego</t>
  </si>
  <si>
    <t>Przebudowa drogi gminnej nr 101241 C, ulica Polna w miejscowości Chełmża, odcinek 1: kilometraż liczony od ul. Chełmińskie Przedmieście w km od 0+000,00 do 0+310,00 i odcinek 2: kilometraż liczony od ul. Dworcowej w km od 0+000,00 do 0+663,00</t>
  </si>
  <si>
    <t>Przebudowa drogi wewnętrznej na działce nr 175 w miejscowości Duża Cerekwica</t>
  </si>
  <si>
    <t>Rozbudowa drogi gminnej nr 060170C na dwóch odcinkach o długości 0,795 km od km 0+000 do km 0+795 i o długości 0,140 km od km 0+000 do km 0+140 w miejscowości Dolne Wymiary</t>
  </si>
  <si>
    <t>Przebudowa drogi gminnej nr 120640C ul. Brzozowej</t>
  </si>
  <si>
    <t>Przebudowa drogi gminnej nr 070450C w miejscowości Książki od km 0+000 do km 1+330</t>
  </si>
  <si>
    <t>Rozbudowa drogi gminnej nr 010626C Bysław ul. Polna wraz z budową oświetlenia ulicznego, kanalizacji deszczowej oraz przebudową sieci wodociągowej i istniejącego kabla telekomunikacyjnego</t>
  </si>
  <si>
    <t>Rozbudowa drogi gminnej nr 090817C - ul. Ks. Ignacego Gepperta od km 0+000,00 do 0+314,58 w Nakle nad Notecią</t>
  </si>
  <si>
    <t>Przebudowa drogi gminnej nr 110322C w miejscowościach Rętwiny i Radomin</t>
  </si>
  <si>
    <t>Remont drogi gminnej 160714C Zieleniec - Kwiatkowo</t>
  </si>
  <si>
    <t>Budowa drogi gminnej nr 030949C na odcinku ok 250m m. Branica</t>
  </si>
  <si>
    <t>Przebudowa drogi gminnej nr 110444C oraz części drogi gminnej nr 110445C w miejscowości Rudaw</t>
  </si>
  <si>
    <t>Przebudowa - modernizacja drogi gminnej nr 060537C 0+000 - 0+980 Trzebcz Królewski - Wybudowanie</t>
  </si>
  <si>
    <t>Przebudowa drogi gminnej w Siemionkach od km 0+000 do km 0+691 na długości 0,691 km, na działkach o nr ewid. 6, 5/2, 12/2 i 72 w m. Siemionki, gmina Jeziora Wielkie</t>
  </si>
  <si>
    <t>Remont drogi gminnej nr 160421C Święte - Żołnowo - Kajetanowo</t>
  </si>
  <si>
    <t>Przebudowa drogi gminnej nr 191428C oraz rozbudowa drogi gminnej nr 191429C w ramach przedsięwzięcia pn. "Skomunikowanie terenów Kopalni Soli Lubień"</t>
  </si>
  <si>
    <t>Przebudowa drogi gminnej nr 060213C Małe Czyste -Nałęcz</t>
  </si>
  <si>
    <t>Budowa drogi gminnej nr 010319C Iwiec - Kochelno od km 0+000 do km 0+729</t>
  </si>
  <si>
    <t>Przebudowa drogi gminnej nr 190517C Jedwabna - Pińczata - Warząchewka Polska na odc. od km 0+012 do km 1+697 o długości 1685 m tj. od drogi krajowej nr 91 w kierunku cmentarza komunalnego w miejscowości Pińczata</t>
  </si>
  <si>
    <t>Przebudowa drogi gminnej na działce nr 30/2 w miejscowości Drzonówko</t>
  </si>
  <si>
    <t>Budowa drogi gminnej nr 031103C od km 5+457,90 do km 5+457,90 do km 5+850,00 oraz drogi gminnej nr 031104C od km 0+000 do km 0+604,05 w miejscowości Gołuszyce</t>
  </si>
  <si>
    <t>Przebudowa drogi gminnej Zakrzewko - Ostaszewo nr 100616C</t>
  </si>
  <si>
    <t>Przebudowa drogi wewnętrznej na działkach nr 15/13 i 16/4 w km od 0+000,00 do 0+107,00 oraz drogi wewnętrznej na działce nr 15/12 w km od 0+000,00 do 0+083,00 w miejscowości Strzyżawa</t>
  </si>
  <si>
    <t>Rozbudowa drogi gminnej nr 030407C Mukrz-Słępiska-Wętfie - o długości około 800 m</t>
  </si>
  <si>
    <t>Budowa ul. Grabowej w Sicienku</t>
  </si>
  <si>
    <t>Przebudowa drogi gminnej (ul. Św. Piotra) nr 100420C w miejscowości Biskupice na odcinku 507 metrów, drogi gminnej (ul. Sienkiewicza) nr 1003116C w miejscowości Przeczno na odcinku 442 metrów oraz drogi gminnej (ul. Gruntowa) nr 100321C w miejscowości Bierzgłowo na odcinku 763 metrów</t>
  </si>
  <si>
    <t>Przebudowa drogi gminnej nr 030215C w miejscowości Bzowo w gminie Warlubie od km 0+000 do 0+662</t>
  </si>
  <si>
    <t>Budowa drogi gminnej w miejscowości Zalesie Królewskie o długości około 990 m</t>
  </si>
  <si>
    <t>Przebudowa drogi gminnej ul. Letniej o długości 751 m od km 0+000 do km 0+751 w Mieście Włocławek</t>
  </si>
  <si>
    <t>Rozbudowa drogi gminnej nr 040107C i 040108C w miejscowości Mokre</t>
  </si>
  <si>
    <t>Przebudowa drogi gminnej - ul. 10 Lutego w Świeciu</t>
  </si>
  <si>
    <t>Przebudowa drogi gminnej Popowo-Wichowo nr 170528C i drogi Popowo-Popowo nr 170653C</t>
  </si>
  <si>
    <t>Przebudowa drogi gminnej nr 170112C w miejscowości Wolęcin etap II</t>
  </si>
  <si>
    <t>Przebudowa drogi gminnej nr 191812C ul. Śniadeckich od km 0+000 do km 0+108, nr 191813C ul. Słowackiego od km 0+030 do km 0+160 i nr 191815C ul. Zamkowej od km 0+000 do km 0+093 w Kowalu</t>
  </si>
  <si>
    <t>Przebudowa drogi gminnej - ul. Sylwestra Ranusa w Inowrocławiu</t>
  </si>
  <si>
    <t>Przebudowa dróg gminnych nr 101101C i 101108C z odgałęzieniami wraz z przebudową skrzyżowania z drogą powiatową nr 2132C w miejscowości Kijaszkowo</t>
  </si>
  <si>
    <t>Przebudowa drogi gminnej w miejscowości Magdalenka od km 0+000 do km 1+754,6, o dł. 1754,6 mb (działki nr 99/3; 106/1; 110/3; 109; 19/2; 137/1)</t>
  </si>
  <si>
    <t>Przebudowa drogi gminnej w miejscowości Suchatówka gmina Gniewkowo (w km od 0+000 do 0+828)</t>
  </si>
  <si>
    <t>Remont ulicy Kościuszki i Dąbrowskiego w Strzelnie</t>
  </si>
  <si>
    <t>Przebudowa dwóch dróg gminnych - drogi gminnej nr 090445C (ul. Okrężnej) od km 0+003,00 do km 0+189,57 oraz drogi gminnej nr 090605C (ul. Emila Jurczyka) od km 0+189,57 do km 0+385,79 w Kcyni</t>
  </si>
  <si>
    <t>Przebudowa drogi gminnej nr 150556C w miejscowości Sikorowo</t>
  </si>
  <si>
    <t>Przebudowa ul. Aleja Bzów - nr drogi 171126C wraz ze skrzyżowaniami z ul. Jagodową, Poziomkową i Jabłoniową w Lipnie</t>
  </si>
  <si>
    <t>Budowa ul. Polnej w Żołędowie</t>
  </si>
  <si>
    <t>01.2021-06.2021</t>
  </si>
  <si>
    <t>05.2021 - 07.2021</t>
  </si>
  <si>
    <t>02.2021 - 11.2021</t>
  </si>
  <si>
    <t>08.2021 - 06.2022</t>
  </si>
  <si>
    <t>01.2021 - 06.2021</t>
  </si>
  <si>
    <t>07.2021 - 09.2021</t>
  </si>
  <si>
    <t>04.2021 - 03.2022</t>
  </si>
  <si>
    <t>01.2021 - 07.2021</t>
  </si>
  <si>
    <t>02.2021 - 08.2021</t>
  </si>
  <si>
    <t>10.2021 - 06.2022</t>
  </si>
  <si>
    <t>07.2020 - 03.2021</t>
  </si>
  <si>
    <t>03.2021 - 09-2021</t>
  </si>
  <si>
    <t>06.2021 - 08.2022</t>
  </si>
  <si>
    <t>Gmina Brześć Kujawski</t>
  </si>
  <si>
    <t>Miasto i Gmina Piotrków Kujawski</t>
  </si>
  <si>
    <t>Gmina Miejska Aleksandrów Kujawski</t>
  </si>
  <si>
    <t>Gmina Miasto Brodnica</t>
  </si>
  <si>
    <t>Miasto i Gmina Radzyń Chełmiński</t>
  </si>
  <si>
    <t>Miasto i Gmina Barcin</t>
  </si>
  <si>
    <t>Gmina Izbica Kujawska</t>
  </si>
  <si>
    <t>03.2021 - 05.2021</t>
  </si>
  <si>
    <t>08.2021 - 07.2022</t>
  </si>
  <si>
    <t>02.2021 - 01.2022</t>
  </si>
  <si>
    <t>Lista zadań rekomendowanych do dofinansowania w ramach Rządowego Funduszu Rozwoju Dróg</t>
  </si>
  <si>
    <t>Przebudowa drogi powiatowej Nr 1840 C na odcinku Świedziebnia - Zasady. Etap II od km 2+300 do km 4+600</t>
  </si>
  <si>
    <t>Rozbudowa drogi powiatowej nr 2568C Sikorowo - Kruszwica w miejscowości Szarlej od km 4+350 do km 4+850</t>
  </si>
  <si>
    <t>Przebudowa drogi powiatowej nr 2826C Faliszewo - Rybiny na odcinku od km 5+032 do km 6+030</t>
  </si>
  <si>
    <t>Przebudowa drogi powiatowej nr 1713C nr 1713C Książki - Kruszyny w km 1+484 do km 2+300</t>
  </si>
  <si>
    <t>Przebudowa drogi powiatowej nr 2304C Słabomierz-Żnin od km 3+240 do km 4+150 dł. 0,910 km w miejscowości Sulinowo wraz z odwodnieniem</t>
  </si>
  <si>
    <t>Przebudowa z rozbudową drogi powiatowej nr 1353C Białochowo - Szembruczek od km 0+000 do km 2+343,51</t>
  </si>
  <si>
    <t>Remont drogi powiatowej nr 1024C relacji Łosiny - Zalesie - Stary Sumin na odcinku od km 0+016 do km 3+136 (Etap I)</t>
  </si>
  <si>
    <t>Remont nawierzchni drogi powiatowej nr 2127C Golub-Dobrzyń - Dulsk - Radomin od km 7+766 do km 11+004 o długości 3,24 km</t>
  </si>
  <si>
    <t>Przebudowa drogi powiatowej nr 1254C Dolna Grupa - Michale</t>
  </si>
  <si>
    <t>Przebudowa drogi powiatowej nr 2933C Izbica Kuj. - Nowa Wieś - Błenna w m. Józefowo - dł. Odcinka 1,5 km</t>
  </si>
  <si>
    <t>Przebudowa drogi powiatowej nr 2603C Ciechocinek - Siutkowo na odcinku od km 10+400 do km 11+808</t>
  </si>
  <si>
    <t>5/P/2/2020</t>
  </si>
  <si>
    <t>49/P/2/2020</t>
  </si>
  <si>
    <t>33/P/2/2020</t>
  </si>
  <si>
    <t>7/P/2/2020</t>
  </si>
  <si>
    <t>1/P/2/2020</t>
  </si>
  <si>
    <t>16/P/2/2020</t>
  </si>
  <si>
    <t>37/P/2/2020</t>
  </si>
  <si>
    <t>21/P/2/2020</t>
  </si>
  <si>
    <t>13/P/2/2020</t>
  </si>
  <si>
    <t>30/P/2/2020</t>
  </si>
  <si>
    <t>26/P/2/2020</t>
  </si>
  <si>
    <t>04.2021 - 07.2023</t>
  </si>
  <si>
    <t>23.*</t>
  </si>
  <si>
    <t>07.2019 - 06.2022</t>
  </si>
  <si>
    <t>09.2019 - 10.2021</t>
  </si>
  <si>
    <t>Gmina Miasta Brodnica</t>
  </si>
  <si>
    <t>Gmina Brześć Kuj.</t>
  </si>
  <si>
    <t>Gmina Lubień Kuj.</t>
  </si>
  <si>
    <t>57/G/1/2020</t>
  </si>
  <si>
    <t>282/G/1/2020</t>
  </si>
  <si>
    <t>123/G/1/2020</t>
  </si>
  <si>
    <t>251/G/1/2020</t>
  </si>
  <si>
    <t>135/G/1/2020</t>
  </si>
  <si>
    <t>150/G/1/2020</t>
  </si>
  <si>
    <t>35/G/1/2020</t>
  </si>
  <si>
    <t>4/G/1/2020</t>
  </si>
  <si>
    <t>276/G/1/2020</t>
  </si>
  <si>
    <t>219/G/1/2020</t>
  </si>
  <si>
    <t>271/G/1/2020</t>
  </si>
  <si>
    <t>171/G/1/2020</t>
  </si>
  <si>
    <t>260/G/1/2020</t>
  </si>
  <si>
    <t>144/G/1/2020</t>
  </si>
  <si>
    <t>40/G/1/2020</t>
  </si>
  <si>
    <t>238/G/1/2020</t>
  </si>
  <si>
    <t>248/G/1/2020</t>
  </si>
  <si>
    <t>221/G/1/2020</t>
  </si>
  <si>
    <t>76/G/1/2020</t>
  </si>
  <si>
    <t>217/G/1/2020</t>
  </si>
  <si>
    <t>115/G/1/2020</t>
  </si>
  <si>
    <t>95/G/1/2020</t>
  </si>
  <si>
    <t>12/G/1/2020</t>
  </si>
  <si>
    <t>256/G/1/2020</t>
  </si>
  <si>
    <t>61/G/1/2020</t>
  </si>
  <si>
    <t>203/G/1/2020</t>
  </si>
  <si>
    <t>229/G/1/2020</t>
  </si>
  <si>
    <t>284/G/1/2020</t>
  </si>
  <si>
    <t>267/G/1/2020</t>
  </si>
  <si>
    <t>236/G/1/2020</t>
  </si>
  <si>
    <t>146/G/1/2020</t>
  </si>
  <si>
    <t>105/G/1/2020</t>
  </si>
  <si>
    <t>161/G/1/2020</t>
  </si>
  <si>
    <t>117/G/1/2020</t>
  </si>
  <si>
    <t>109/G/1/2020</t>
  </si>
  <si>
    <t>102/G/1/2020</t>
  </si>
  <si>
    <t>70/G/1/2020</t>
  </si>
  <si>
    <t>212/G/1/2020</t>
  </si>
  <si>
    <t>164/G/1/2020</t>
  </si>
  <si>
    <t>9/G/1/2020</t>
  </si>
  <si>
    <t>54/G/1/2020</t>
  </si>
  <si>
    <t>87/G/1/2020</t>
  </si>
  <si>
    <t>206/G/1/2020</t>
  </si>
  <si>
    <t>88/G/1/2020</t>
  </si>
  <si>
    <t>243/G/1/2020</t>
  </si>
  <si>
    <t>131/G/1/2020</t>
  </si>
  <si>
    <t>108/G/1/2020</t>
  </si>
  <si>
    <t>179/G/1/2020</t>
  </si>
  <si>
    <t>85/G/1/2020</t>
  </si>
  <si>
    <t>286/G/1/2020</t>
  </si>
  <si>
    <t>295/G/1/2020</t>
  </si>
  <si>
    <t>198/G/1/2020</t>
  </si>
  <si>
    <t>48/G/1/2020</t>
  </si>
  <si>
    <t>32/G/1/2020</t>
  </si>
  <si>
    <t>63/G/1/2020</t>
  </si>
  <si>
    <t>209/G/1/2020</t>
  </si>
  <si>
    <t>249/G/1/2020</t>
  </si>
  <si>
    <t>67/G/1/2020</t>
  </si>
  <si>
    <t>24/G/1/2020</t>
  </si>
  <si>
    <t>Budowa nawierzchni ulicy Kalinowej w Brzozie</t>
  </si>
  <si>
    <t>Rozbudowa drogi gminnej w miejscowości Górsk (ul. Młodzieżowa)</t>
  </si>
  <si>
    <t>Remont ciągu dróg gminnych nr 180206-207C Kościelna Wieś - Krotoszyn - Miechowice km 0+000 - 4+400 i 0+000 - 1+647</t>
  </si>
  <si>
    <t>Przebudowa dróg gminnych - ulicy Sokolniczej (010808C) i Hallera (010732C) w Tucholi</t>
  </si>
  <si>
    <t>Budowa drogi gminnej nr 030910C na odcinku ok 250m w m. Przysiersk</t>
  </si>
  <si>
    <t>Przebudowa drogi gminnej nr 080802C Kretki Duże - Dzierżenek w miejscowości Kretki Duże</t>
  </si>
  <si>
    <t>Budowa dróg gminnych (ul. Polna i ul. Wodna) na działkach o nr ewidencyjnych 167 i 251, położonych w miejscowości Drzycim</t>
  </si>
  <si>
    <t>Rozbudowa drogi gminnej nr 060326C w miejscowości Pniewite od 0+000 do 2+100 km</t>
  </si>
  <si>
    <t xml:space="preserve">Budowa ulicy Jaworowej w Zielonce, gm. Białe Błota </t>
  </si>
  <si>
    <t>Budowa ulicy Gen. S. Pruszyńskiego w Brodnicy</t>
  </si>
  <si>
    <t>Przebudowa drogi dojazdowej do gruntów rolnych - dz. Nr 52/2, 88/3, 109, 44/1, 43/1, 110, 41, 108, 31/2, 31/1, 32, 30, 14/2, 14/1, 15 obr. Dąbrowa, gm. Kamień Krajeński, pow. Sępoleński, woj. Kujawsko-pomorskie</t>
  </si>
  <si>
    <t>Budowa drogi gminnej nr 020216C relacji Runowo Krajeńskie - Puszcza - Katarzyniec w km od 0+825,00 do 2+475,00</t>
  </si>
  <si>
    <t>Przebudowa drogi gminnej nr 080427C Grzybno - Kruszyny Szlacheckie o dł. 990 mb</t>
  </si>
  <si>
    <t>Budowa drogi gminnej nr 090863C - ul. Wzgórze Wodociągowe od km 0+000,00 do km 0+740,23 w Nakle nad Notecią</t>
  </si>
  <si>
    <t>Przebudowa drogi gminnej nr 150112C Rucewko-Jordanowo</t>
  </si>
  <si>
    <t>Przebudowa drogi gminnej nr 190741C Wilkowice-Czerniewice</t>
  </si>
  <si>
    <t>Przebudowa drogi gminnej Osiecz Mały-Bnin 191160C od 0+000 - 2+860</t>
  </si>
  <si>
    <t>Przebudowa dróg gminnych: nr 192016C ul. Szkolna od km 0+000 do km 0+424, nr 192003C ul. Kopernika od km 0+000 do km 0+378, nr 192030C ul. Mierosławskiego od km 0+000 do km 0+066</t>
  </si>
  <si>
    <t>Przebudowa - modernizacja dróg osiedlowych ul. Spacerowa 0+000 - 0+168, ul. Tęczowa 0+000 - 0+071 i ul. Pogodna 0+000 - 0+132 w Brzozowie</t>
  </si>
  <si>
    <t>Remont drogi gminnej nr 130535C Skórki</t>
  </si>
  <si>
    <t>Przebudowa drogi gminnej nr 090235C - ulicy Tomyślaka w Sadkach</t>
  </si>
  <si>
    <t>Przebudowa ulicy Ogrodowej w Koronowie</t>
  </si>
  <si>
    <t>Przebudowa drogi gminnej - Przebudowa ulicy Żeromskiego w Brześciu Kujawskim (od km 0+000 do km 0+130,94)</t>
  </si>
  <si>
    <t>Przebudowa drogi gminnej nr 070241C w Myśliwcu</t>
  </si>
  <si>
    <t>Przebudowa dróg gminnych : nr 180110C relacji Kobielice - Koszczały na odcinku 0,999 km; nr 180143C relacji Dobre - Dęby na odcinku 0,999 km - w istniejących granicach pasa drogowego</t>
  </si>
  <si>
    <t>Remont drogi gminnej 160708C Bądkówek - Kujawka</t>
  </si>
  <si>
    <t>Przebudowa dróg gminnych nr 080558C (ul. Konwaliowa), nr 080559C (ul. Bratkowa) i nr 080565 (ul. Chryzantemowa) o łącznej długości 540 m w miejscowości Karbowo</t>
  </si>
  <si>
    <t>Przebudowa dróg wewnętrznych w miejscowości Łąski Piec odcinek drogi wewnętrznej o długości 356 m od 0+000 km do 0+356 km oraz odcinek o długości 300 m od od 0+000 km do 0+300 km</t>
  </si>
  <si>
    <t>Przebudowa drogi gminnej nr 070462C i 070459C w miejscowości Książki w km 0000 do km 0+999</t>
  </si>
  <si>
    <t>Przebudowa objazdu wschodniego zespołu staromiejskiego w Chełmnie</t>
  </si>
  <si>
    <t>Przebudowa drogi gminnej na dz. Nr 296, 324/1 w km od 0+000 do km 0+890 w miejscowości Lisewo</t>
  </si>
  <si>
    <t>Rozbudowa ulic Pogodnej oraz Szkolnej wraz z infrastrukturą towarzyszącą w Lubieniu Kujawskim</t>
  </si>
  <si>
    <t>Przebudowa drogi gminnej nr 120102C Ruszkowo - granica gminy - Plebanka (etap 1)</t>
  </si>
  <si>
    <t>Przebudowa drogi gminnej nr 170976C w miejscowości Kłobukowo</t>
  </si>
  <si>
    <t>Rozbudowa drogi gminnej nr 060138C od km 0+935 do km 1+488 i o długości 0,553 km w miejscowości Dolne Wymiary - Podwiesk, etap II</t>
  </si>
  <si>
    <t>Przebudowa drogi gminnej nr 190286C w Łęgu Witoszynie, gm. Fabianki</t>
  </si>
  <si>
    <t>Przebudowa drogi gminnej  nr 070106C Błędowo - Hanowo</t>
  </si>
  <si>
    <t>Przebudowa drogi gminnej w miejscowości Sławęckie Góry w km od 0+000 do km 0+880,00, Gmina Chodecz</t>
  </si>
  <si>
    <t>Przebudowa drogi gminnej nr 110410C w miejscowości Miliszewy od km 3+883 do km 4+670</t>
  </si>
  <si>
    <t>Rozbudowa ulicy Grodzkiej w Kruszwicy</t>
  </si>
  <si>
    <t>Remont nawierzchni drogi gminnej nr 090125C od km 0+000 do km 0+574,45 w miejscowości Samsieczynek</t>
  </si>
  <si>
    <t>Przebudowa dróg gminnych nr 090565C - ulicy Brzozowej (od km 0+000 do km 0+117,70) oraz nr 090553C - ulicy Wierzbowej (od km 0+000 do km 0+325,60) w Zamościu gmina Szubin</t>
  </si>
  <si>
    <t>Przebudowa drogi gminnej nr 130416C w Wybranowie, Gmina Janowiec Wielkopolski w km 0+000,00 do km 0+658,00</t>
  </si>
  <si>
    <t>Przebudowa drogi gminnej nr 080203C Ciche - Robotno-Fitowo</t>
  </si>
  <si>
    <t>Przebudowa drogi gminnej nr 110320C w miejscowości Płonne</t>
  </si>
  <si>
    <t>Przebudowa dróg gminnych nr 160515C i 160516C w miejscowości Przypust</t>
  </si>
  <si>
    <t>Budowa ul. Kościuszki III etap w Golubiu-Dobrzyniu</t>
  </si>
  <si>
    <t>Przebudowa drogi gminnej Nr 180546C Świesz od 0+007 km do 0+473 km</t>
  </si>
  <si>
    <t>Remont drogi gminnej nr 140413C Proszyska-Żółwiny od km 0+006 do km 1+200 na długości 1,194 km, na działce o nr ewid. 101 obręb Proszyska i działce o nr ewid. 35, 7/2 obręb Żółwiny-Wycinki, gmina Jeziora Wielkie</t>
  </si>
  <si>
    <t>Remont drogi gminnej nr 160434 Straszewo - Zapustek</t>
  </si>
  <si>
    <t>Przebudowa drogi gminnej nr 120664C (ul. Sportowa) w Rypinie</t>
  </si>
  <si>
    <t>Przebudowa drogi gminnej nr 191007C w miejscowości Lubaty od km 0+000 do km 2+361</t>
  </si>
  <si>
    <t>08.2021 - 11.2021</t>
  </si>
  <si>
    <t>03.2021 - 04.2022</t>
  </si>
  <si>
    <t>06.2021 - 05.2023</t>
  </si>
  <si>
    <t>11.2021 - 07.2022</t>
  </si>
  <si>
    <t>03-2021 - 10.2021</t>
  </si>
  <si>
    <t>04.2021 - 05.2021</t>
  </si>
  <si>
    <t>04.2021 - 10.2023</t>
  </si>
  <si>
    <t>Przebudowa drogi gminnej nr 100541C Zajączkowo - Dźwierzno odcinek 1 i odcinek 2 w miejscowości Dźwierzno</t>
  </si>
  <si>
    <t>10.2020 - 11.2021</t>
  </si>
  <si>
    <t>10.2019 - 01.2021</t>
  </si>
  <si>
    <t>12.2019 - 10.2023</t>
  </si>
  <si>
    <t>12.2019 - 01.2021</t>
  </si>
  <si>
    <t>11.2019 - 06.2021</t>
  </si>
  <si>
    <t>12.2019 - 04.2021</t>
  </si>
  <si>
    <t>11.2019 - 04.2021</t>
  </si>
  <si>
    <t>10.2019 - 08.2021</t>
  </si>
  <si>
    <t>11.2019 - 09.2025</t>
  </si>
  <si>
    <t>06.2020 - 12.2022</t>
  </si>
  <si>
    <t>06.2020 - 10.2021</t>
  </si>
  <si>
    <t>08.2020 - 09.2021</t>
  </si>
  <si>
    <t>11.2020 - 11.2022</t>
  </si>
  <si>
    <t>Przebudowa drogi gminnej nr 010568C od km 0+000 do km 0+345 w zakresie niewymagającym zmiany granic pasa drogowego oraz utwardzenie części działek nr 1234/4, 972</t>
  </si>
  <si>
    <t>Przebudowa dróg gminnych (ul. Topolowej i ul. Szkolnej) na dz. nr 253/11, 255, 346/1, 346/6 w miejscowości Stronno, gmina Dobrcz (dot. I odc.: nr drogi 050213C do km 0,00+0,191: II odc. nr drogi 050206C od km 0,00+1,121)</t>
  </si>
  <si>
    <t>Przebudowa drogi gminnej nr 041428C  w m. Okonin od km 0+004 do km 0+409 oraz przebudowa odcinka drogi gminnej nr 041424C w m. Jasiewo od km 0+002 do km 0+951 oraz przebudowa drogi gminnej nr 041432C w m. Annowo.</t>
  </si>
  <si>
    <t>Przebudowa drogi gminnej 131007C w km od 0+000,00 do 0+449,00 w Żninie (ul. Browarowa)</t>
  </si>
  <si>
    <t>Budowa drogi gminnej 030301C Bochlin - Włosiennica w m. Kozielec od km 0+450 do km 0+995</t>
  </si>
  <si>
    <t>Przebudowa dróg gminnych na terenie Gminy Włocławek, tj. droga nr 190503C Józefowo - Mursk - Smólnik od km 4+940 do km 5+915 w miejscowości Ładne o długości 975 m, droga nr 190531C Humlin -Wichrowce od km 0+014 do km 0+714 w miejscowości Humlin o długości 700 m oraz droga od km 0+008 do km 0+421 w miejscowości Ludwinowo o długości 413 m</t>
  </si>
  <si>
    <t xml:space="preserve">Przebudowa nawierzchni części ulicy Letniskowej, Wczasowej i Plażowej w Łochowie, gm. Białe Błota </t>
  </si>
  <si>
    <t>Przebudowa drogi gminnej nr 170228C w miejscowości Nowa Wieś gm. Chrostkowo</t>
  </si>
  <si>
    <t>Przebudowa dróg gminnych nr 160533C (ul. Lipowa) i 160532C (ul. Orzechowa) w miejscowości Nowy Zbrachlin</t>
  </si>
  <si>
    <t>Przebudowa z rozbudową części drogi gminnej nr 080212C Zbiczno - Foluszek</t>
  </si>
  <si>
    <t>Przebudowa drogi gminnej nr 080609 i 080608 Łaszewo - Jastrzębie</t>
  </si>
  <si>
    <t>Budowa drogi gminnej pomiędzy ulicą Kościuszki a ulicą Zieloną w Mroczy (km 0+000,00 do km 0+116,60)</t>
  </si>
  <si>
    <t>Przebudowa części dróg gminnych nr 070614C oraz nr 070615C w miejscowości Wielkie Radowiska od km 0+000 do km 0+990</t>
  </si>
  <si>
    <t>Przebudowa drogi gminnej nr 190306C (ul. Jesionowa) w Szpetalu Górnym, gm. Fabianki</t>
  </si>
  <si>
    <t xml:space="preserve">Budowa drogi łączącej ulice Św. Marcina (nr 090947C) od km 0+000 do km 0+037,38 z ulica Młyńską (nr 0910929C) od km 0+000 do 0+ 211,92 w Szubinie </t>
  </si>
  <si>
    <t>Rozbudowa ul. Leśnej w Osielsku od 0+000 od km 1+039,30 tj. na odcinku od ul. Centralnej do ul. Topolowej</t>
  </si>
  <si>
    <t>Budowa drogi dojazdowej łączącej ulicę Kcyńską z ulicą Tysiąclecia w Szubinie</t>
  </si>
  <si>
    <t>Przebudowa drogi gminnej nr 130532C relacji Bożacin - Olendry Gmina Rogowo - etap I (działki nr 45, 44 i 54/2 arkusz 1 Obręb 0001 Bożacin) oraz przebudowa drogi gminnej nr 130532C relacji Bożacin - Olendry Gmina Rogowo - etap 2 (działka nr 70 Obręb Bożacin i działki nr 188/4 i 188/5 Obręb 0013 Mięcierzyn)</t>
  </si>
  <si>
    <t>Przebudowa dróg gminnych nr 080566C (ul. Liliowa) i nr 080569C (ul. Frezjowa) o łącznej długości 501m w miejscowości Karbowo</t>
  </si>
  <si>
    <t>Przebudowa drogi gminnej ulicy Stanisława Wyspiańskiego nr 020680C na odc. o dł. 0,62113 km pomiędzy km 0+020,19 a km 0+641,32,  na działkach nr 770, 724, 587, 723, 619, 747,622, 701 obr 0003 Sępólno Krajeńskie</t>
  </si>
  <si>
    <t>Przebudowa ulic: Grabowej, Polnej i Osiedle Robotnicze w Wąbrzeźnie</t>
  </si>
  <si>
    <t>Przebudowa drogi gminnej nr 170205C w miejscowości Nowa Wieś gm. Chrostkowo</t>
  </si>
  <si>
    <t>Budowa drogi gminnej Osie - Starnie - etap 2</t>
  </si>
  <si>
    <t>Przebudowa drogi gminnej relacji Mlewo - Mlewiec, gmina Kowalewo Pomorskie w km od 0+0,000 do 2+128,72 oraz w km od 0+000 do 0+326,35</t>
  </si>
  <si>
    <t>Przebudowa drogi gminnej nr 180427C Kwilno -Płowce II od km 0+990 do km 1+439,70: Przebudowa drogi gminnej nr 180423 Bieganowo - Bieganowo - Bieganowo w miejscowości Bieganowo: Przebudowa drogi gminnej nr 180424C Szostka-Mała Szostka  od km 0+000,00 do km 0+998,00 w miejscowości Szostka</t>
  </si>
  <si>
    <t>Przebudowa drogi gminnej nr 180816C Zgniły Głuszynek-Rybiny Leśne na odcinku od km 0+000 do km 0+998 w miejscowości Głuszynek, gmina Topólka</t>
  </si>
  <si>
    <t>Przebudowa dróg gminnych wewnętrznych w miejscowości Wielki Głęboczek na działkach nr 351, 362, 372</t>
  </si>
  <si>
    <t>Remont nawierzchni drogi gminnej nr 160958C ul. Solnej (od 0+000,00 km do 0+365,20 km) i drogi gminnej nr 160975C ul. Wiślanej (0+000,00 do 0+129,96 km) w Ciechocinku</t>
  </si>
  <si>
    <t>Przebudowa drogi powiatowej nr 2831C (Pamiątka) - gr. woj.- Topólka - Lubraniec - dł. odcinka 6,2 km</t>
  </si>
  <si>
    <t>Przebudowa drogi powiatowej nr 1003C na odcinku  Rytel - Piastoszyn od km 5+040 do km 9+135</t>
  </si>
  <si>
    <t>Przebudowa drogi gminnej nr 180830C Orle-Kozjaty na odcinku od km 0+000 do km 0+585 (+35mb) w miejscowości Orle, gmina Topólka</t>
  </si>
  <si>
    <t>10.2020-06.2021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</si>
  <si>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</si>
  <si>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114*.</t>
  </si>
  <si>
    <t>117.*</t>
  </si>
  <si>
    <r>
      <t xml:space="preserve">Województwo: </t>
    </r>
    <r>
      <rPr>
        <sz val="10"/>
        <color rgb="FFFF0000"/>
        <rFont val="Times New Roman"/>
        <family val="1"/>
        <charset val="238"/>
      </rPr>
      <t>Kujawsko-pomorskie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</si>
</sst>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0&quot;/P/1/2019&quot;"/>
    <numFmt numFmtId="167" formatCode="0.000"/>
    <numFmt numFmtId="168" formatCode="#,##0.00_ ;\-#,##0.00\ "/>
    <numFmt numFmtId="169" formatCode="0&quot;/G/1/2019&quot;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33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5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4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Border="1" applyAlignment="1"/>
    <xf numFmtId="4" fontId="8" fillId="0" borderId="0" xfId="0" applyNumberFormat="1" applyFont="1" applyBorder="1" applyAlignment="1"/>
    <xf numFmtId="0" fontId="8" fillId="0" borderId="0" xfId="0" applyFont="1" applyBorder="1"/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1" fillId="0" borderId="0" xfId="0" applyFont="1"/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64" fontId="11" fillId="5" borderId="22" xfId="0" applyNumberFormat="1" applyFont="1" applyFill="1" applyBorder="1" applyAlignment="1">
      <alignment vertical="center"/>
    </xf>
    <xf numFmtId="164" fontId="14" fillId="5" borderId="22" xfId="0" applyNumberFormat="1" applyFont="1" applyFill="1" applyBorder="1" applyAlignment="1">
      <alignment vertical="center"/>
    </xf>
    <xf numFmtId="164" fontId="14" fillId="3" borderId="1" xfId="0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4" fontId="12" fillId="6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164" fontId="11" fillId="4" borderId="21" xfId="0" applyNumberFormat="1" applyFont="1" applyFill="1" applyBorder="1" applyAlignment="1">
      <alignment vertical="center"/>
    </xf>
    <xf numFmtId="0" fontId="14" fillId="3" borderId="3" xfId="0" applyNumberFormat="1" applyFont="1" applyFill="1" applyBorder="1" applyAlignment="1">
      <alignment vertical="center"/>
    </xf>
    <xf numFmtId="0" fontId="11" fillId="3" borderId="3" xfId="0" applyNumberFormat="1" applyFont="1" applyFill="1" applyBorder="1" applyAlignment="1">
      <alignment vertical="center"/>
    </xf>
    <xf numFmtId="0" fontId="11" fillId="4" borderId="3" xfId="0" applyNumberFormat="1" applyFont="1" applyFill="1" applyBorder="1" applyAlignment="1">
      <alignment vertical="center"/>
    </xf>
    <xf numFmtId="0" fontId="12" fillId="6" borderId="3" xfId="0" applyNumberFormat="1" applyFont="1" applyFill="1" applyBorder="1" applyAlignment="1">
      <alignment vertical="center"/>
    </xf>
    <xf numFmtId="0" fontId="11" fillId="4" borderId="22" xfId="0" applyFont="1" applyFill="1" applyBorder="1" applyAlignment="1">
      <alignment horizontal="left" vertical="center" indent="2"/>
    </xf>
    <xf numFmtId="164" fontId="14" fillId="3" borderId="2" xfId="0" applyNumberFormat="1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vertical="center"/>
    </xf>
    <xf numFmtId="164" fontId="11" fillId="4" borderId="2" xfId="0" applyNumberFormat="1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vertical="center"/>
    </xf>
    <xf numFmtId="164" fontId="14" fillId="3" borderId="3" xfId="0" applyNumberFormat="1" applyFont="1" applyFill="1" applyBorder="1" applyAlignment="1">
      <alignment vertical="center"/>
    </xf>
    <xf numFmtId="164" fontId="11" fillId="3" borderId="3" xfId="0" applyNumberFormat="1" applyFont="1" applyFill="1" applyBorder="1" applyAlignment="1">
      <alignment vertical="center"/>
    </xf>
    <xf numFmtId="164" fontId="11" fillId="4" borderId="3" xfId="0" applyNumberFormat="1" applyFont="1" applyFill="1" applyBorder="1" applyAlignment="1">
      <alignment vertical="center"/>
    </xf>
    <xf numFmtId="164" fontId="12" fillId="6" borderId="3" xfId="0" applyNumberFormat="1" applyFont="1" applyFill="1" applyBorder="1" applyAlignment="1">
      <alignment vertical="center"/>
    </xf>
    <xf numFmtId="164" fontId="12" fillId="5" borderId="22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1" fillId="5" borderId="26" xfId="0" applyNumberFormat="1" applyFont="1" applyFill="1" applyBorder="1" applyAlignment="1">
      <alignment vertical="center"/>
    </xf>
    <xf numFmtId="0" fontId="11" fillId="0" borderId="29" xfId="0" applyNumberFormat="1" applyFont="1" applyFill="1" applyBorder="1" applyAlignment="1">
      <alignment vertical="center"/>
    </xf>
    <xf numFmtId="164" fontId="11" fillId="0" borderId="30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5" borderId="32" xfId="0" applyNumberFormat="1" applyFont="1" applyFill="1" applyBorder="1" applyAlignment="1">
      <alignment vertical="center"/>
    </xf>
    <xf numFmtId="164" fontId="11" fillId="0" borderId="29" xfId="0" applyNumberFormat="1" applyFont="1" applyFill="1" applyBorder="1" applyAlignment="1">
      <alignment vertical="center"/>
    </xf>
    <xf numFmtId="164" fontId="14" fillId="5" borderId="36" xfId="0" applyNumberFormat="1" applyFont="1" applyFill="1" applyBorder="1" applyAlignment="1">
      <alignment vertical="center"/>
    </xf>
    <xf numFmtId="0" fontId="14" fillId="3" borderId="33" xfId="0" applyNumberFormat="1" applyFont="1" applyFill="1" applyBorder="1" applyAlignment="1">
      <alignment vertical="center"/>
    </xf>
    <xf numFmtId="164" fontId="14" fillId="3" borderId="34" xfId="0" applyNumberFormat="1" applyFont="1" applyFill="1" applyBorder="1" applyAlignment="1">
      <alignment vertical="center"/>
    </xf>
    <xf numFmtId="164" fontId="14" fillId="3" borderId="35" xfId="0" applyNumberFormat="1" applyFont="1" applyFill="1" applyBorder="1" applyAlignment="1">
      <alignment vertical="center"/>
    </xf>
    <xf numFmtId="164" fontId="14" fillId="3" borderId="33" xfId="0" applyNumberFormat="1" applyFont="1" applyFill="1" applyBorder="1" applyAlignment="1">
      <alignment vertical="center"/>
    </xf>
    <xf numFmtId="0" fontId="11" fillId="4" borderId="26" xfId="0" applyFont="1" applyFill="1" applyBorder="1" applyAlignment="1">
      <alignment vertical="center"/>
    </xf>
    <xf numFmtId="0" fontId="11" fillId="4" borderId="27" xfId="0" applyNumberFormat="1" applyFont="1" applyFill="1" applyBorder="1" applyAlignment="1">
      <alignment vertical="center"/>
    </xf>
    <xf numFmtId="164" fontId="11" fillId="4" borderId="5" xfId="0" applyNumberFormat="1" applyFont="1" applyFill="1" applyBorder="1" applyAlignment="1">
      <alignment vertical="center"/>
    </xf>
    <xf numFmtId="164" fontId="11" fillId="4" borderId="7" xfId="0" applyNumberFormat="1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vertical="center"/>
    </xf>
    <xf numFmtId="164" fontId="11" fillId="4" borderId="28" xfId="0" applyNumberFormat="1" applyFont="1" applyFill="1" applyBorder="1" applyAlignment="1">
      <alignment vertical="center"/>
    </xf>
    <xf numFmtId="0" fontId="14" fillId="4" borderId="23" xfId="0" applyFont="1" applyFill="1" applyBorder="1" applyAlignment="1">
      <alignment horizontal="left" vertical="center" indent="2"/>
    </xf>
    <xf numFmtId="0" fontId="14" fillId="4" borderId="24" xfId="0" applyNumberFormat="1" applyFont="1" applyFill="1" applyBorder="1" applyAlignment="1">
      <alignment vertical="center"/>
    </xf>
    <xf numFmtId="164" fontId="14" fillId="4" borderId="4" xfId="0" applyNumberFormat="1" applyFont="1" applyFill="1" applyBorder="1" applyAlignment="1">
      <alignment vertical="center"/>
    </xf>
    <xf numFmtId="164" fontId="14" fillId="4" borderId="6" xfId="0" applyNumberFormat="1" applyFont="1" applyFill="1" applyBorder="1" applyAlignment="1">
      <alignment vertical="center"/>
    </xf>
    <xf numFmtId="164" fontId="14" fillId="5" borderId="23" xfId="0" applyNumberFormat="1" applyFont="1" applyFill="1" applyBorder="1" applyAlignment="1">
      <alignment vertical="center"/>
    </xf>
    <xf numFmtId="164" fontId="14" fillId="4" borderId="24" xfId="0" applyNumberFormat="1" applyFont="1" applyFill="1" applyBorder="1" applyAlignment="1">
      <alignment vertical="center"/>
    </xf>
    <xf numFmtId="164" fontId="14" fillId="4" borderId="25" xfId="0" applyNumberFormat="1" applyFont="1" applyFill="1" applyBorder="1" applyAlignment="1">
      <alignment vertical="center"/>
    </xf>
    <xf numFmtId="0" fontId="12" fillId="6" borderId="29" xfId="0" applyNumberFormat="1" applyFont="1" applyFill="1" applyBorder="1" applyAlignment="1">
      <alignment vertical="center"/>
    </xf>
    <xf numFmtId="164" fontId="12" fillId="6" borderId="30" xfId="0" applyNumberFormat="1" applyFont="1" applyFill="1" applyBorder="1" applyAlignment="1">
      <alignment vertical="center"/>
    </xf>
    <xf numFmtId="164" fontId="12" fillId="6" borderId="31" xfId="0" applyNumberFormat="1" applyFont="1" applyFill="1" applyBorder="1" applyAlignment="1">
      <alignment vertical="center"/>
    </xf>
    <xf numFmtId="164" fontId="12" fillId="5" borderId="32" xfId="0" applyNumberFormat="1" applyFont="1" applyFill="1" applyBorder="1" applyAlignment="1">
      <alignment vertical="center"/>
    </xf>
    <xf numFmtId="164" fontId="12" fillId="6" borderId="29" xfId="0" applyNumberFormat="1" applyFont="1" applyFill="1" applyBorder="1" applyAlignment="1">
      <alignment vertical="center"/>
    </xf>
    <xf numFmtId="0" fontId="14" fillId="2" borderId="3" xfId="0" applyNumberFormat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164" fontId="14" fillId="2" borderId="2" xfId="0" applyNumberFormat="1" applyFont="1" applyFill="1" applyBorder="1" applyAlignment="1">
      <alignment vertical="center"/>
    </xf>
    <xf numFmtId="0" fontId="11" fillId="2" borderId="3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vertical="center"/>
    </xf>
    <xf numFmtId="0" fontId="14" fillId="2" borderId="33" xfId="0" applyNumberFormat="1" applyFont="1" applyFill="1" applyBorder="1" applyAlignment="1">
      <alignment vertical="center"/>
    </xf>
    <xf numFmtId="164" fontId="14" fillId="2" borderId="34" xfId="0" applyNumberFormat="1" applyFont="1" applyFill="1" applyBorder="1" applyAlignment="1">
      <alignment vertical="center"/>
    </xf>
    <xf numFmtId="164" fontId="14" fillId="2" borderId="35" xfId="0" applyNumberFormat="1" applyFont="1" applyFill="1" applyBorder="1" applyAlignment="1">
      <alignment vertical="center"/>
    </xf>
    <xf numFmtId="164" fontId="14" fillId="2" borderId="3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4" fillId="2" borderId="33" xfId="0" applyNumberFormat="1" applyFont="1" applyFill="1" applyBorder="1" applyAlignment="1">
      <alignment vertical="center"/>
    </xf>
    <xf numFmtId="164" fontId="11" fillId="2" borderId="29" xfId="0" applyNumberFormat="1" applyFont="1" applyFill="1" applyBorder="1" applyAlignment="1">
      <alignment vertical="center"/>
    </xf>
    <xf numFmtId="0" fontId="13" fillId="0" borderId="0" xfId="0" applyFont="1"/>
    <xf numFmtId="0" fontId="11" fillId="0" borderId="32" xfId="0" applyFont="1" applyFill="1" applyBorder="1" applyAlignment="1">
      <alignment vertical="center"/>
    </xf>
    <xf numFmtId="164" fontId="11" fillId="0" borderId="37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horizontal="left" vertical="center" wrapText="1" indent="2"/>
    </xf>
    <xf numFmtId="164" fontId="14" fillId="2" borderId="38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 indent="2"/>
    </xf>
    <xf numFmtId="164" fontId="11" fillId="2" borderId="38" xfId="0" applyNumberFormat="1" applyFont="1" applyFill="1" applyBorder="1" applyAlignment="1">
      <alignment vertical="center"/>
    </xf>
    <xf numFmtId="0" fontId="14" fillId="0" borderId="36" xfId="0" applyFont="1" applyFill="1" applyBorder="1" applyAlignment="1">
      <alignment horizontal="left" vertical="center" indent="2"/>
    </xf>
    <xf numFmtId="0" fontId="14" fillId="3" borderId="22" xfId="0" applyFont="1" applyFill="1" applyBorder="1" applyAlignment="1">
      <alignment horizontal="left" vertical="center" wrapText="1" indent="2"/>
    </xf>
    <xf numFmtId="164" fontId="14" fillId="3" borderId="21" xfId="0" applyNumberFormat="1" applyFont="1" applyFill="1" applyBorder="1" applyAlignment="1">
      <alignment vertical="center"/>
    </xf>
    <xf numFmtId="0" fontId="11" fillId="3" borderId="22" xfId="0" applyFont="1" applyFill="1" applyBorder="1" applyAlignment="1">
      <alignment horizontal="left" vertical="center" indent="2"/>
    </xf>
    <xf numFmtId="164" fontId="11" fillId="3" borderId="21" xfId="0" applyNumberFormat="1" applyFont="1" applyFill="1" applyBorder="1" applyAlignment="1">
      <alignment vertical="center"/>
    </xf>
    <xf numFmtId="0" fontId="14" fillId="3" borderId="36" xfId="0" applyFont="1" applyFill="1" applyBorder="1" applyAlignment="1">
      <alignment horizontal="left" vertical="center" indent="2"/>
    </xf>
    <xf numFmtId="164" fontId="14" fillId="3" borderId="40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6" borderId="32" xfId="0" applyFont="1" applyFill="1" applyBorder="1" applyAlignment="1">
      <alignment vertical="center"/>
    </xf>
    <xf numFmtId="164" fontId="12" fillId="6" borderId="39" xfId="0" applyNumberFormat="1" applyFont="1" applyFill="1" applyBorder="1" applyAlignment="1">
      <alignment vertical="center"/>
    </xf>
    <xf numFmtId="0" fontId="11" fillId="6" borderId="22" xfId="0" applyFont="1" applyFill="1" applyBorder="1" applyAlignment="1">
      <alignment horizontal="left" vertical="center" indent="2"/>
    </xf>
    <xf numFmtId="164" fontId="12" fillId="6" borderId="38" xfId="0" applyNumberFormat="1" applyFont="1" applyFill="1" applyBorder="1" applyAlignment="1">
      <alignment vertical="center"/>
    </xf>
    <xf numFmtId="0" fontId="14" fillId="6" borderId="41" xfId="0" applyFont="1" applyFill="1" applyBorder="1" applyAlignment="1">
      <alignment horizontal="left" vertical="center" indent="2"/>
    </xf>
    <xf numFmtId="0" fontId="14" fillId="6" borderId="42" xfId="0" applyNumberFormat="1" applyFont="1" applyFill="1" applyBorder="1" applyAlignment="1">
      <alignment vertical="center"/>
    </xf>
    <xf numFmtId="164" fontId="14" fillId="6" borderId="42" xfId="0" applyNumberFormat="1" applyFont="1" applyFill="1" applyBorder="1" applyAlignment="1">
      <alignment vertical="center"/>
    </xf>
    <xf numFmtId="164" fontId="14" fillId="5" borderId="41" xfId="0" applyNumberFormat="1" applyFont="1" applyFill="1" applyBorder="1" applyAlignment="1">
      <alignment vertical="center"/>
    </xf>
    <xf numFmtId="164" fontId="14" fillId="6" borderId="43" xfId="0" applyNumberFormat="1" applyFont="1" applyFill="1" applyBorder="1" applyAlignment="1">
      <alignment vertical="center"/>
    </xf>
    <xf numFmtId="164" fontId="0" fillId="0" borderId="0" xfId="0" applyNumberFormat="1" applyFill="1" applyBorder="1"/>
    <xf numFmtId="0" fontId="14" fillId="6" borderId="26" xfId="0" applyFont="1" applyFill="1" applyBorder="1" applyAlignment="1">
      <alignment vertical="center"/>
    </xf>
    <xf numFmtId="0" fontId="14" fillId="6" borderId="27" xfId="0" applyNumberFormat="1" applyFont="1" applyFill="1" applyBorder="1" applyAlignment="1">
      <alignment vertical="center"/>
    </xf>
    <xf numFmtId="164" fontId="14" fillId="6" borderId="5" xfId="0" applyNumberFormat="1" applyFont="1" applyFill="1" applyBorder="1" applyAlignment="1">
      <alignment vertical="center"/>
    </xf>
    <xf numFmtId="164" fontId="14" fillId="6" borderId="7" xfId="0" applyNumberFormat="1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164" fontId="14" fillId="6" borderId="27" xfId="0" applyNumberFormat="1" applyFont="1" applyFill="1" applyBorder="1" applyAlignment="1">
      <alignment vertical="center"/>
    </xf>
    <xf numFmtId="164" fontId="14" fillId="6" borderId="44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9" fontId="24" fillId="2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wrapText="1" shrinkToFit="1"/>
    </xf>
    <xf numFmtId="0" fontId="20" fillId="0" borderId="0" xfId="1" applyFont="1" applyFill="1" applyAlignment="1">
      <alignment vertical="center"/>
    </xf>
    <xf numFmtId="0" fontId="17" fillId="0" borderId="0" xfId="0" applyFont="1" applyFill="1"/>
    <xf numFmtId="4" fontId="17" fillId="0" borderId="0" xfId="0" applyNumberFormat="1" applyFont="1" applyAlignment="1">
      <alignment vertical="center"/>
    </xf>
    <xf numFmtId="0" fontId="18" fillId="0" borderId="0" xfId="1" applyFont="1" applyFill="1" applyAlignment="1">
      <alignment vertic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18" fillId="0" borderId="7" xfId="0" quotePrefix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1" fillId="0" borderId="7" xfId="0" quotePrefix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9" fontId="20" fillId="0" borderId="1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0" fontId="20" fillId="0" borderId="7" xfId="0" quotePrefix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0" fontId="16" fillId="0" borderId="0" xfId="0" applyFont="1" applyFill="1" applyBorder="1" applyAlignment="1">
      <alignment vertical="center" wrapText="1"/>
    </xf>
    <xf numFmtId="0" fontId="26" fillId="0" borderId="0" xfId="0" applyFont="1" applyFill="1"/>
    <xf numFmtId="0" fontId="26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 shrinkToFit="1"/>
    </xf>
    <xf numFmtId="0" fontId="25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4" fontId="24" fillId="2" borderId="1" xfId="0" applyNumberFormat="1" applyFont="1" applyFill="1" applyBorder="1" applyAlignment="1">
      <alignment horizontal="right" vertical="center"/>
    </xf>
    <xf numFmtId="4" fontId="24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1" applyFont="1" applyFill="1" applyAlignment="1">
      <alignment vertical="center" wrapText="1"/>
    </xf>
    <xf numFmtId="0" fontId="18" fillId="0" borderId="0" xfId="1" applyFont="1" applyFill="1" applyAlignment="1">
      <alignment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4" fontId="17" fillId="0" borderId="0" xfId="0" applyNumberFormat="1" applyFont="1"/>
    <xf numFmtId="9" fontId="18" fillId="0" borderId="1" xfId="5" applyFont="1" applyFill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center" vertical="center"/>
    </xf>
    <xf numFmtId="9" fontId="24" fillId="0" borderId="1" xfId="0" applyNumberFormat="1" applyFont="1" applyFill="1" applyBorder="1" applyAlignment="1">
      <alignment horizontal="center" vertical="center"/>
    </xf>
    <xf numFmtId="49" fontId="17" fillId="0" borderId="0" xfId="0" applyNumberFormat="1" applyFont="1"/>
    <xf numFmtId="4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9" fontId="26" fillId="0" borderId="0" xfId="2" applyFont="1" applyFill="1" applyAlignment="1">
      <alignment horizontal="center" vertical="center"/>
    </xf>
    <xf numFmtId="4" fontId="26" fillId="0" borderId="0" xfId="0" applyNumberFormat="1" applyFont="1" applyFill="1"/>
    <xf numFmtId="0" fontId="17" fillId="0" borderId="0" xfId="0" applyFont="1" applyFill="1" applyAlignment="1">
      <alignment horizontal="center" vertical="center"/>
    </xf>
    <xf numFmtId="9" fontId="17" fillId="0" borderId="0" xfId="2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0" fontId="26" fillId="7" borderId="0" xfId="0" applyFont="1" applyFill="1"/>
    <xf numFmtId="0" fontId="20" fillId="0" borderId="0" xfId="0" applyFont="1" applyFill="1" applyAlignment="1">
      <alignment horizontal="center" vertical="center"/>
    </xf>
    <xf numFmtId="9" fontId="20" fillId="0" borderId="0" xfId="2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" fontId="17" fillId="0" borderId="0" xfId="0" applyNumberFormat="1" applyFont="1" applyFill="1"/>
    <xf numFmtId="4" fontId="18" fillId="2" borderId="1" xfId="0" applyNumberFormat="1" applyFont="1" applyFill="1" applyBorder="1" applyAlignment="1">
      <alignment horizontal="right" vertical="center" wrapText="1"/>
    </xf>
    <xf numFmtId="9" fontId="18" fillId="2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4" fontId="18" fillId="0" borderId="4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vertical="center"/>
    </xf>
    <xf numFmtId="4" fontId="21" fillId="0" borderId="1" xfId="9" applyNumberFormat="1" applyFont="1" applyFill="1" applyBorder="1" applyAlignment="1">
      <alignment horizontal="right" vertical="center" wrapText="1"/>
    </xf>
    <xf numFmtId="4" fontId="18" fillId="0" borderId="2" xfId="9" applyNumberFormat="1" applyFont="1" applyFill="1" applyBorder="1" applyAlignment="1">
      <alignment horizontal="right" vertical="center" wrapText="1"/>
    </xf>
    <xf numFmtId="4" fontId="18" fillId="0" borderId="1" xfId="9" applyNumberFormat="1" applyFont="1" applyFill="1" applyBorder="1" applyAlignment="1">
      <alignment horizontal="right" vertical="center" wrapText="1"/>
    </xf>
    <xf numFmtId="0" fontId="18" fillId="0" borderId="0" xfId="0" applyFont="1" applyFill="1"/>
    <xf numFmtId="166" fontId="18" fillId="0" borderId="1" xfId="0" quotePrefix="1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8" borderId="1" xfId="0" quotePrefix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9" fontId="2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49" fontId="17" fillId="0" borderId="1" xfId="0" quotePrefix="1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vertical="center"/>
    </xf>
    <xf numFmtId="0" fontId="18" fillId="8" borderId="1" xfId="0" quotePrefix="1" applyFont="1" applyFill="1" applyBorder="1" applyAlignment="1">
      <alignment horizontal="center" vertical="center"/>
    </xf>
    <xf numFmtId="49" fontId="18" fillId="0" borderId="1" xfId="0" quotePrefix="1" applyNumberFormat="1" applyFont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horizontal="right" vertical="center"/>
    </xf>
    <xf numFmtId="0" fontId="18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167" fontId="20" fillId="0" borderId="1" xfId="0" applyNumberFormat="1" applyFont="1" applyBorder="1" applyAlignment="1">
      <alignment horizontal="center" vertical="center"/>
    </xf>
    <xf numFmtId="168" fontId="18" fillId="8" borderId="1" xfId="0" applyNumberFormat="1" applyFont="1" applyFill="1" applyBorder="1" applyAlignment="1">
      <alignment horizontal="right" vertical="center"/>
    </xf>
    <xf numFmtId="0" fontId="20" fillId="8" borderId="1" xfId="0" quotePrefix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49" fontId="20" fillId="0" borderId="1" xfId="0" quotePrefix="1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vertical="center"/>
    </xf>
    <xf numFmtId="0" fontId="12" fillId="3" borderId="29" xfId="0" applyNumberFormat="1" applyFont="1" applyFill="1" applyBorder="1" applyAlignment="1">
      <alignment vertical="center"/>
    </xf>
    <xf numFmtId="164" fontId="12" fillId="3" borderId="30" xfId="0" applyNumberFormat="1" applyFont="1" applyFill="1" applyBorder="1" applyAlignment="1">
      <alignment vertical="center"/>
    </xf>
    <xf numFmtId="164" fontId="12" fillId="3" borderId="31" xfId="0" applyNumberFormat="1" applyFont="1" applyFill="1" applyBorder="1" applyAlignment="1">
      <alignment vertical="center"/>
    </xf>
    <xf numFmtId="164" fontId="12" fillId="3" borderId="29" xfId="0" applyNumberFormat="1" applyFont="1" applyFill="1" applyBorder="1" applyAlignment="1">
      <alignment vertical="center"/>
    </xf>
    <xf numFmtId="164" fontId="12" fillId="3" borderId="39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/>
    <xf numFmtId="4" fontId="33" fillId="0" borderId="0" xfId="0" applyNumberFormat="1" applyFont="1" applyBorder="1" applyAlignment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/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right" vertical="center" wrapText="1"/>
    </xf>
    <xf numFmtId="4" fontId="24" fillId="2" borderId="2" xfId="0" applyNumberFormat="1" applyFont="1" applyFill="1" applyBorder="1" applyAlignment="1">
      <alignment horizontal="right" vertical="center"/>
    </xf>
    <xf numFmtId="4" fontId="23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vertical="center" wrapText="1"/>
    </xf>
    <xf numFmtId="4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34" fillId="0" borderId="0" xfId="0" applyFont="1" applyFill="1"/>
    <xf numFmtId="0" fontId="34" fillId="0" borderId="0" xfId="0" applyFont="1"/>
    <xf numFmtId="4" fontId="24" fillId="0" borderId="1" xfId="0" applyNumberFormat="1" applyFont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/>
    </xf>
    <xf numFmtId="4" fontId="23" fillId="0" borderId="0" xfId="0" applyNumberFormat="1" applyFont="1" applyFill="1"/>
    <xf numFmtId="164" fontId="23" fillId="0" borderId="1" xfId="0" applyNumberFormat="1" applyFont="1" applyBorder="1" applyAlignment="1">
      <alignment horizontal="right" vertical="center"/>
    </xf>
    <xf numFmtId="4" fontId="16" fillId="0" borderId="5" xfId="0" applyNumberFormat="1" applyFont="1" applyBorder="1" applyAlignment="1">
      <alignment horizontal="right" vertical="center" wrapText="1"/>
    </xf>
    <xf numFmtId="164" fontId="24" fillId="0" borderId="1" xfId="0" applyNumberFormat="1" applyFont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 wrapText="1"/>
    </xf>
    <xf numFmtId="164" fontId="22" fillId="0" borderId="1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169" fontId="18" fillId="0" borderId="1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right" vertical="center"/>
    </xf>
    <xf numFmtId="169" fontId="18" fillId="0" borderId="4" xfId="0" quotePrefix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167" fontId="18" fillId="0" borderId="4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vertical="center"/>
    </xf>
    <xf numFmtId="9" fontId="18" fillId="0" borderId="4" xfId="0" applyNumberFormat="1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 vertical="center"/>
    </xf>
    <xf numFmtId="9" fontId="20" fillId="0" borderId="1" xfId="5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quotePrefix="1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9" fontId="18" fillId="0" borderId="1" xfId="5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167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right" vertical="center"/>
    </xf>
    <xf numFmtId="0" fontId="17" fillId="0" borderId="1" xfId="0" quotePrefix="1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right" vertical="center" wrapText="1"/>
    </xf>
    <xf numFmtId="9" fontId="21" fillId="0" borderId="1" xfId="5" applyFont="1" applyFill="1" applyBorder="1" applyAlignment="1">
      <alignment horizontal="center" vertical="center" wrapText="1"/>
    </xf>
    <xf numFmtId="4" fontId="21" fillId="0" borderId="2" xfId="9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0" borderId="1" xfId="0" quotePrefix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right" vertical="center"/>
    </xf>
    <xf numFmtId="9" fontId="20" fillId="0" borderId="1" xfId="5" applyFont="1" applyFill="1" applyBorder="1" applyAlignment="1">
      <alignment horizontal="center" vertical="center" wrapText="1"/>
    </xf>
    <xf numFmtId="4" fontId="20" fillId="0" borderId="1" xfId="9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justify" vertical="center"/>
    </xf>
    <xf numFmtId="0" fontId="18" fillId="0" borderId="1" xfId="0" quotePrefix="1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vertical="center" wrapText="1"/>
    </xf>
    <xf numFmtId="0" fontId="18" fillId="0" borderId="7" xfId="0" quotePrefix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10">
    <cellStyle name="Dziesiętny" xfId="9" builtinId="3"/>
    <cellStyle name="Dziesiętny 2" xfId="4"/>
    <cellStyle name="Dziesiętny 2 2" xfId="7"/>
    <cellStyle name="Dziesiętny 3" xfId="6"/>
    <cellStyle name="Normalny" xfId="0" builtinId="0"/>
    <cellStyle name="Normalny 2" xfId="3"/>
    <cellStyle name="Normalny 2 2 2" xfId="8"/>
    <cellStyle name="Normalny 3" xfId="1"/>
    <cellStyle name="Procentowy" xfId="5" builtinId="5"/>
    <cellStyle name="Procentowy 2" xfId="2"/>
  </cellStyles>
  <dxfs count="6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66FF66"/>
      <color rgb="FFFFFFCC"/>
      <color rgb="FFFFFF66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tabSelected="1" view="pageBreakPreview" zoomScale="90" zoomScaleNormal="100" zoomScaleSheetLayoutView="90" workbookViewId="0"/>
  </sheetViews>
  <sheetFormatPr defaultColWidth="9.140625" defaultRowHeight="15" x14ac:dyDescent="0.25"/>
  <cols>
    <col min="1" max="1" width="32.140625" style="5" customWidth="1"/>
    <col min="2" max="2" width="10.7109375" style="5" customWidth="1"/>
    <col min="3" max="5" width="20.7109375" style="5" customWidth="1"/>
    <col min="6" max="15" width="15.7109375" style="5" customWidth="1"/>
    <col min="16" max="16" width="9.140625" style="1"/>
    <col min="17" max="17" width="11.7109375" style="1" bestFit="1" customWidth="1"/>
    <col min="18" max="18" width="15.7109375" style="3" bestFit="1" customWidth="1"/>
    <col min="19" max="16384" width="9.140625" style="3"/>
  </cols>
  <sheetData>
    <row r="1" spans="1:24" s="275" customFormat="1" ht="30" customHeight="1" thickBot="1" x14ac:dyDescent="0.35">
      <c r="A1" s="271" t="s">
        <v>920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  <c r="Q1" s="273"/>
      <c r="R1" s="274"/>
      <c r="S1" s="274"/>
      <c r="T1" s="274"/>
      <c r="U1" s="274"/>
      <c r="V1" s="274"/>
      <c r="W1" s="274"/>
      <c r="X1" s="274"/>
    </row>
    <row r="2" spans="1:24" s="279" customFormat="1" x14ac:dyDescent="0.25">
      <c r="A2" s="276"/>
      <c r="B2" s="276"/>
      <c r="C2" s="276"/>
      <c r="D2" s="276"/>
      <c r="E2" s="276"/>
      <c r="F2" s="366" t="s">
        <v>17</v>
      </c>
      <c r="G2" s="367"/>
      <c r="H2" s="367"/>
      <c r="I2" s="367"/>
      <c r="J2" s="367"/>
      <c r="K2" s="367"/>
      <c r="L2" s="367"/>
      <c r="M2" s="367"/>
      <c r="N2" s="368"/>
      <c r="O2" s="276"/>
      <c r="P2" s="277"/>
      <c r="Q2" s="277"/>
      <c r="R2" s="278"/>
      <c r="S2" s="278"/>
      <c r="T2" s="278"/>
      <c r="U2" s="278"/>
      <c r="V2" s="278"/>
      <c r="W2" s="278"/>
      <c r="X2" s="278"/>
    </row>
    <row r="3" spans="1:24" s="279" customFormat="1" x14ac:dyDescent="0.25">
      <c r="A3" s="280"/>
      <c r="B3" s="276"/>
      <c r="C3" s="276"/>
      <c r="D3" s="276"/>
      <c r="E3" s="276"/>
      <c r="F3" s="369"/>
      <c r="G3" s="370"/>
      <c r="H3" s="370"/>
      <c r="I3" s="370"/>
      <c r="J3" s="370"/>
      <c r="K3" s="370"/>
      <c r="L3" s="370"/>
      <c r="M3" s="370"/>
      <c r="N3" s="371"/>
      <c r="O3" s="281"/>
      <c r="P3" s="282"/>
      <c r="Q3" s="282"/>
      <c r="X3" s="278"/>
    </row>
    <row r="4" spans="1:24" s="279" customFormat="1" x14ac:dyDescent="0.25">
      <c r="A4" s="283" t="s">
        <v>473</v>
      </c>
      <c r="B4" s="284"/>
      <c r="C4" s="284"/>
      <c r="D4" s="284"/>
      <c r="E4" s="284"/>
      <c r="F4" s="369"/>
      <c r="G4" s="370"/>
      <c r="H4" s="370"/>
      <c r="I4" s="370"/>
      <c r="J4" s="370"/>
      <c r="K4" s="370"/>
      <c r="L4" s="370"/>
      <c r="M4" s="370"/>
      <c r="N4" s="371"/>
      <c r="O4" s="281"/>
      <c r="P4" s="282"/>
      <c r="Q4" s="282"/>
      <c r="X4" s="285"/>
    </row>
    <row r="5" spans="1:24" s="279" customFormat="1" x14ac:dyDescent="0.25">
      <c r="A5" s="284"/>
      <c r="B5" s="284"/>
      <c r="C5" s="284"/>
      <c r="D5" s="284"/>
      <c r="E5" s="284"/>
      <c r="F5" s="369"/>
      <c r="G5" s="370"/>
      <c r="H5" s="370"/>
      <c r="I5" s="370"/>
      <c r="J5" s="370"/>
      <c r="K5" s="370"/>
      <c r="L5" s="370"/>
      <c r="M5" s="370"/>
      <c r="N5" s="371"/>
      <c r="O5" s="281"/>
      <c r="P5" s="282"/>
      <c r="Q5" s="282"/>
      <c r="X5" s="278"/>
    </row>
    <row r="6" spans="1:24" s="279" customFormat="1" x14ac:dyDescent="0.25">
      <c r="A6" s="283" t="s">
        <v>1117</v>
      </c>
      <c r="B6" s="284"/>
      <c r="C6" s="284"/>
      <c r="D6" s="284"/>
      <c r="E6" s="284"/>
      <c r="F6" s="369"/>
      <c r="G6" s="370"/>
      <c r="H6" s="370"/>
      <c r="I6" s="370"/>
      <c r="J6" s="370"/>
      <c r="K6" s="370"/>
      <c r="L6" s="370"/>
      <c r="M6" s="370"/>
      <c r="N6" s="371"/>
      <c r="O6" s="281"/>
      <c r="P6" s="282"/>
      <c r="Q6" s="282"/>
      <c r="X6" s="285"/>
    </row>
    <row r="7" spans="1:24" s="279" customFormat="1" ht="15.75" thickBot="1" x14ac:dyDescent="0.3">
      <c r="A7" s="284"/>
      <c r="B7" s="284"/>
      <c r="C7" s="284"/>
      <c r="D7" s="284"/>
      <c r="E7" s="284"/>
      <c r="F7" s="372" t="s">
        <v>18</v>
      </c>
      <c r="G7" s="373"/>
      <c r="H7" s="373"/>
      <c r="I7" s="373"/>
      <c r="J7" s="373"/>
      <c r="K7" s="373"/>
      <c r="L7" s="373"/>
      <c r="M7" s="373"/>
      <c r="N7" s="374"/>
      <c r="O7" s="281"/>
      <c r="P7" s="282"/>
      <c r="Q7" s="282"/>
      <c r="X7" s="278"/>
    </row>
    <row r="8" spans="1:24" s="279" customFormat="1" ht="14.45" x14ac:dyDescent="0.3">
      <c r="A8" s="284"/>
      <c r="B8" s="284"/>
      <c r="C8" s="284"/>
      <c r="D8" s="284"/>
      <c r="E8" s="284"/>
      <c r="F8" s="286"/>
      <c r="G8" s="286"/>
      <c r="H8" s="286"/>
      <c r="I8" s="286"/>
      <c r="J8" s="286"/>
      <c r="K8" s="286"/>
      <c r="L8" s="286"/>
      <c r="M8" s="286"/>
      <c r="N8" s="286"/>
      <c r="O8" s="281"/>
      <c r="P8" s="282"/>
      <c r="Q8" s="282"/>
      <c r="X8" s="278"/>
    </row>
    <row r="9" spans="1:24" s="279" customFormat="1" ht="20.100000000000001" customHeight="1" thickBot="1" x14ac:dyDescent="0.35">
      <c r="A9" s="283" t="s">
        <v>0</v>
      </c>
      <c r="B9" s="284"/>
      <c r="C9" s="284"/>
      <c r="D9" s="284"/>
      <c r="E9" s="284"/>
      <c r="F9" s="287"/>
      <c r="G9" s="286"/>
      <c r="H9" s="286"/>
      <c r="I9" s="286"/>
      <c r="J9" s="286"/>
      <c r="K9" s="286"/>
      <c r="L9" s="286"/>
      <c r="M9" s="286"/>
      <c r="N9" s="286"/>
      <c r="O9" s="281"/>
      <c r="P9" s="282"/>
      <c r="Q9" s="282"/>
      <c r="X9" s="278"/>
    </row>
    <row r="10" spans="1:24" ht="20.100000000000001" customHeight="1" x14ac:dyDescent="0.25">
      <c r="A10" s="375" t="s">
        <v>1</v>
      </c>
      <c r="B10" s="377" t="s">
        <v>33</v>
      </c>
      <c r="C10" s="379" t="s">
        <v>19</v>
      </c>
      <c r="D10" s="381" t="s">
        <v>20</v>
      </c>
      <c r="E10" s="383" t="s">
        <v>21</v>
      </c>
      <c r="F10" s="385" t="s">
        <v>11</v>
      </c>
      <c r="G10" s="386"/>
      <c r="H10" s="386"/>
      <c r="I10" s="386"/>
      <c r="J10" s="386"/>
      <c r="K10" s="386"/>
      <c r="L10" s="386"/>
      <c r="M10" s="386"/>
      <c r="N10" s="386"/>
      <c r="O10" s="387"/>
      <c r="P10" s="245"/>
      <c r="Q10" s="245"/>
      <c r="R10" s="2"/>
      <c r="S10" s="2"/>
      <c r="T10" s="2"/>
      <c r="U10" s="2"/>
      <c r="X10" s="4"/>
    </row>
    <row r="11" spans="1:24" s="1" customFormat="1" ht="20.100000000000001" customHeight="1" thickBot="1" x14ac:dyDescent="0.3">
      <c r="A11" s="376"/>
      <c r="B11" s="378"/>
      <c r="C11" s="380"/>
      <c r="D11" s="382"/>
      <c r="E11" s="384"/>
      <c r="F11" s="40">
        <v>2019</v>
      </c>
      <c r="G11" s="41">
        <v>2020</v>
      </c>
      <c r="H11" s="41">
        <v>2021</v>
      </c>
      <c r="I11" s="41">
        <v>2022</v>
      </c>
      <c r="J11" s="41">
        <v>2023</v>
      </c>
      <c r="K11" s="41">
        <v>2024</v>
      </c>
      <c r="L11" s="41">
        <v>2025</v>
      </c>
      <c r="M11" s="41">
        <v>2026</v>
      </c>
      <c r="N11" s="41">
        <v>2027</v>
      </c>
      <c r="O11" s="42">
        <v>2028</v>
      </c>
      <c r="P11" s="6"/>
      <c r="Q11" s="6"/>
      <c r="R11" s="6"/>
      <c r="S11" s="6"/>
      <c r="T11" s="6"/>
      <c r="U11" s="6"/>
      <c r="V11" s="7"/>
      <c r="W11" s="7"/>
      <c r="X11" s="7"/>
    </row>
    <row r="12" spans="1:24" ht="39.950000000000003" customHeight="1" thickTop="1" x14ac:dyDescent="0.3">
      <c r="A12" s="86" t="s">
        <v>35</v>
      </c>
      <c r="B12" s="44">
        <f>COUNTIF('pow podst'!K3:K20,"&gt;0")</f>
        <v>18</v>
      </c>
      <c r="C12" s="45">
        <f>SUM('pow podst'!J3:J20)</f>
        <v>98029907.269999981</v>
      </c>
      <c r="D12" s="46">
        <f>SUM('pow podst'!L3:L20)</f>
        <v>49778837.109999992</v>
      </c>
      <c r="E12" s="47">
        <f>SUM('pow podst'!K3:K20)</f>
        <v>48251070.159999996</v>
      </c>
      <c r="F12" s="48">
        <f>SUM('pow podst'!N3:N20)</f>
        <v>418373</v>
      </c>
      <c r="G12" s="48">
        <f>SUM('pow podst'!O3:O20)</f>
        <v>1979172</v>
      </c>
      <c r="H12" s="48">
        <f>SUM('pow podst'!P3:P20)</f>
        <v>45582125.159999996</v>
      </c>
      <c r="I12" s="48">
        <f>SUM('pow podst'!Q3:Q20)</f>
        <v>271400</v>
      </c>
      <c r="J12" s="48">
        <f>SUM('pow podst'!R3:R20)</f>
        <v>0</v>
      </c>
      <c r="K12" s="48">
        <f>SUM('pow podst'!S3:S20)</f>
        <v>0</v>
      </c>
      <c r="L12" s="48">
        <f>SUM('pow podst'!T3:T20)</f>
        <v>0</v>
      </c>
      <c r="M12" s="48">
        <f>SUM('pow podst'!U3:U20)</f>
        <v>0</v>
      </c>
      <c r="N12" s="48">
        <f>SUM('pow podst'!V3:V20)</f>
        <v>0</v>
      </c>
      <c r="O12" s="87">
        <f>SUM('pow podst'!W3:W20)</f>
        <v>0</v>
      </c>
      <c r="P12" s="246" t="b">
        <f>C12=(D12+E12)</f>
        <v>1</v>
      </c>
      <c r="Q12" s="247" t="b">
        <f>E12=SUM(F12:O12)</f>
        <v>1</v>
      </c>
      <c r="R12" s="8"/>
      <c r="S12" s="8"/>
      <c r="T12" s="9"/>
      <c r="U12" s="9"/>
      <c r="V12" s="10"/>
      <c r="W12" s="4"/>
      <c r="X12" s="4"/>
    </row>
    <row r="13" spans="1:24" ht="39.950000000000003" customHeight="1" x14ac:dyDescent="0.3">
      <c r="A13" s="88" t="s">
        <v>36</v>
      </c>
      <c r="B13" s="72">
        <f>COUNTIFS('pow podst'!K3:K20,"&gt;0",'pow podst'!C3:C20,"K")</f>
        <v>3</v>
      </c>
      <c r="C13" s="73">
        <f>SUMIF('pow podst'!$C$3:$C$20,"K",'pow podst'!J$3:J$20)</f>
        <v>16846689.370000001</v>
      </c>
      <c r="D13" s="74">
        <f>SUMIF('pow podst'!$C$3:$C$20,"K",'pow podst'!L$3:L$20)</f>
        <v>7270410.3700000001</v>
      </c>
      <c r="E13" s="20">
        <f>SUMIF('pow podst'!$C$3:$C$20,"K",'pow podst'!K$3:K$20)</f>
        <v>9576279</v>
      </c>
      <c r="F13" s="81">
        <f>SUMIF('pow podst'!$C$3:$C$20,"K",'pow podst'!N3:N20)</f>
        <v>418373</v>
      </c>
      <c r="G13" s="81">
        <f>SUMIF('pow podst'!$C$3:$C$20,"K",'pow podst'!O3:O20)</f>
        <v>1979172</v>
      </c>
      <c r="H13" s="81">
        <f>SUMIF('pow podst'!$C$3:$C$20,"K",'pow podst'!P3:P20)</f>
        <v>6907334</v>
      </c>
      <c r="I13" s="81">
        <f>SUMIF('pow podst'!$C$3:$C$20,"K",'pow podst'!Q3:Q20)</f>
        <v>271400</v>
      </c>
      <c r="J13" s="81">
        <f>SUMIF('pow podst'!$C$3:$C$20,"K",'pow podst'!R3:R20)</f>
        <v>0</v>
      </c>
      <c r="K13" s="81">
        <f>SUMIF('pow podst'!$C$3:$C$20,"K",'pow podst'!S3:S20)</f>
        <v>0</v>
      </c>
      <c r="L13" s="81">
        <f>SUMIF('pow podst'!$C$3:$C$20,"K",'pow podst'!T3:T20)</f>
        <v>0</v>
      </c>
      <c r="M13" s="81">
        <f>SUMIF('pow podst'!$C$3:$C$20,"K",'pow podst'!U3:U20)</f>
        <v>0</v>
      </c>
      <c r="N13" s="81">
        <f>SUMIF('pow podst'!$C$3:$C$20,"K",'pow podst'!V3:V20)</f>
        <v>0</v>
      </c>
      <c r="O13" s="89">
        <f>SUMIF('pow podst'!$C$3:$C$20,"K",'pow podst'!W3:W20)</f>
        <v>0</v>
      </c>
      <c r="P13" s="246" t="b">
        <f t="shared" ref="P13:P22" si="0">C13=(D13+E13)</f>
        <v>1</v>
      </c>
      <c r="Q13" s="247" t="b">
        <f t="shared" ref="Q13:Q19" si="1">E13=SUM(F13:O13)</f>
        <v>1</v>
      </c>
      <c r="R13" s="8"/>
      <c r="S13" s="8"/>
      <c r="T13" s="9"/>
      <c r="U13" s="9"/>
      <c r="V13" s="10"/>
      <c r="W13" s="4"/>
      <c r="X13" s="4"/>
    </row>
    <row r="14" spans="1:24" s="85" customFormat="1" ht="39.950000000000003" customHeight="1" x14ac:dyDescent="0.3">
      <c r="A14" s="90" t="s">
        <v>37</v>
      </c>
      <c r="B14" s="75">
        <f>COUNTIFS('pow podst'!K3:K20,"&gt;0",'pow podst'!C3:C20,"N")</f>
        <v>15</v>
      </c>
      <c r="C14" s="76">
        <f>SUMIF('pow podst'!$C$3:$C$20,"N",'pow podst'!J$3:J$20)</f>
        <v>81183217.899999991</v>
      </c>
      <c r="D14" s="77">
        <f>SUMIF('pow podst'!$C$3:$C$20,"N",'pow podst'!L$3:L$20)</f>
        <v>42508426.739999995</v>
      </c>
      <c r="E14" s="19">
        <f>SUMIF('pow podst'!$C$3:$C$20,"N",'pow podst'!K$3:K$20)</f>
        <v>38674791.159999996</v>
      </c>
      <c r="F14" s="82">
        <f>SUMIF('pow podst'!$C$3:$C$20,"N",'pow podst'!N3:N20)</f>
        <v>0</v>
      </c>
      <c r="G14" s="82">
        <f>SUMIF('pow podst'!$C$3:$C$20,"N",'pow podst'!O3:O20)</f>
        <v>0</v>
      </c>
      <c r="H14" s="82">
        <f>SUMIF('pow podst'!$C$3:$C$20,"N",'pow podst'!P3:P20)</f>
        <v>38674791.159999996</v>
      </c>
      <c r="I14" s="82">
        <f>SUMIF('pow podst'!$C$3:$C$20,"N",'pow podst'!Q3:Q20)</f>
        <v>0</v>
      </c>
      <c r="J14" s="82">
        <f>SUMIF('pow podst'!$C$3:$C$20,"N",'pow podst'!R3:R20)</f>
        <v>0</v>
      </c>
      <c r="K14" s="82">
        <f>SUMIF('pow podst'!$C$3:$C$20,"N",'pow podst'!S3:S20)</f>
        <v>0</v>
      </c>
      <c r="L14" s="82">
        <f>SUMIF('pow podst'!$C$3:$C$20,"N",'pow podst'!T3:T20)</f>
        <v>0</v>
      </c>
      <c r="M14" s="82">
        <f>SUMIF('pow podst'!$C$3:$C$20,"N",'pow podst'!U3:U20)</f>
        <v>0</v>
      </c>
      <c r="N14" s="82">
        <f>SUMIF('pow podst'!$C$3:$C$20,"N",'pow podst'!V3:V20)</f>
        <v>0</v>
      </c>
      <c r="O14" s="91">
        <f>SUMIF('pow podst'!$C$3:$C$20,"N",'pow podst'!W3:W20)</f>
        <v>0</v>
      </c>
      <c r="P14" s="248" t="b">
        <f t="shared" si="0"/>
        <v>1</v>
      </c>
      <c r="Q14" s="247" t="b">
        <f t="shared" si="1"/>
        <v>1</v>
      </c>
      <c r="R14" s="8"/>
      <c r="S14" s="8"/>
      <c r="T14" s="9"/>
      <c r="U14" s="9"/>
      <c r="V14" s="10"/>
      <c r="W14" s="4"/>
      <c r="X14" s="4"/>
    </row>
    <row r="15" spans="1:24" ht="39.950000000000003" customHeight="1" thickBot="1" x14ac:dyDescent="0.35">
      <c r="A15" s="92" t="s">
        <v>38</v>
      </c>
      <c r="B15" s="72">
        <f>COUNTIFS('pow podst'!K3:K20,"&gt;0",'pow podst'!C3:C20,"W")</f>
        <v>0</v>
      </c>
      <c r="C15" s="73">
        <f>SUMIF('pow podst'!$C$3:$C$20,"W",'pow podst'!J$3:J$20)</f>
        <v>0</v>
      </c>
      <c r="D15" s="74">
        <f>SUMIF('pow podst'!$C$3:$C$20,"W",'pow podst'!L$3:L$20)</f>
        <v>0</v>
      </c>
      <c r="E15" s="20">
        <f>SUMIF('pow podst'!$C$3:$C$20,"W",'pow podst'!K$3:K$20)</f>
        <v>0</v>
      </c>
      <c r="F15" s="81">
        <f>SUMIF('pow podst'!$C$3:$C$20,"W",'pow podst'!N3:N20)</f>
        <v>0</v>
      </c>
      <c r="G15" s="81">
        <f>SUMIF('pow podst'!$C$3:$C$20,"W",'pow podst'!O3:O20)</f>
        <v>0</v>
      </c>
      <c r="H15" s="81">
        <f>SUMIF('pow podst'!$C$3:$C$20,"W",'pow podst'!P3:P20)</f>
        <v>0</v>
      </c>
      <c r="I15" s="81">
        <f>SUMIF('pow podst'!$C$3:$C$20,"W",'pow podst'!Q3:Q20)</f>
        <v>0</v>
      </c>
      <c r="J15" s="81">
        <f>SUMIF('pow podst'!$C$3:$C$20,"W",'pow podst'!R3:R20)</f>
        <v>0</v>
      </c>
      <c r="K15" s="81">
        <f>SUMIF('pow podst'!$C$3:$C$20,"W",'pow podst'!S3:S20)</f>
        <v>0</v>
      </c>
      <c r="L15" s="81">
        <f>SUMIF('pow podst'!$C$3:$C$20,"W",'pow podst'!T3:T20)</f>
        <v>0</v>
      </c>
      <c r="M15" s="81">
        <f>SUMIF('pow podst'!$C$3:$C$20,"W",'pow podst'!U3:U20)</f>
        <v>0</v>
      </c>
      <c r="N15" s="81">
        <f>SUMIF('pow podst'!$C$3:$C$20,"W",'pow podst'!V3:V20)</f>
        <v>0</v>
      </c>
      <c r="O15" s="89">
        <f>SUMIF('pow podst'!$C$3:$C$20,"W",'pow podst'!W3:W20)</f>
        <v>0</v>
      </c>
      <c r="P15" s="246" t="b">
        <f t="shared" si="0"/>
        <v>1</v>
      </c>
      <c r="Q15" s="247" t="b">
        <f t="shared" si="1"/>
        <v>1</v>
      </c>
      <c r="R15" s="8"/>
      <c r="S15" s="8"/>
      <c r="T15" s="9"/>
      <c r="U15" s="9"/>
      <c r="V15" s="10"/>
      <c r="W15" s="4"/>
      <c r="X15" s="4"/>
    </row>
    <row r="16" spans="1:24" ht="39.950000000000003" customHeight="1" thickTop="1" x14ac:dyDescent="0.3">
      <c r="A16" s="86" t="s">
        <v>39</v>
      </c>
      <c r="B16" s="44">
        <f>COUNTIF('gm podst'!K3:K116,"&gt;0")</f>
        <v>114</v>
      </c>
      <c r="C16" s="45">
        <f>SUM('gm podst'!K3:K116)</f>
        <v>247820476.59000009</v>
      </c>
      <c r="D16" s="45">
        <f>ROUND(SUM('gm podst'!M3:M116),2)</f>
        <v>119897186.20999999</v>
      </c>
      <c r="E16" s="47">
        <f>SUM('gm podst'!L3:L116)</f>
        <v>127923290.38</v>
      </c>
      <c r="F16" s="84">
        <f>SUM('gm podst'!O3:O116)</f>
        <v>42780</v>
      </c>
      <c r="G16" s="84">
        <f>SUM('gm podst'!P3:P116)</f>
        <v>9677389</v>
      </c>
      <c r="H16" s="84">
        <f>SUM('gm podst'!Q3:Q116)</f>
        <v>111617215.38</v>
      </c>
      <c r="I16" s="84">
        <f>SUM('gm podst'!R3:R116)</f>
        <v>3991910</v>
      </c>
      <c r="J16" s="84">
        <f>SUM('gm podst'!S3:S116)</f>
        <v>1631803</v>
      </c>
      <c r="K16" s="84">
        <f>SUM('gm podst'!T3:T116)</f>
        <v>0</v>
      </c>
      <c r="L16" s="84">
        <f>SUM('gm podst'!U3:U116)</f>
        <v>962193</v>
      </c>
      <c r="M16" s="84">
        <f>SUM('gm podst'!V3:V116)</f>
        <v>0</v>
      </c>
      <c r="N16" s="84">
        <f>SUM('gm podst'!W3:W116)</f>
        <v>0</v>
      </c>
      <c r="O16" s="84">
        <f>SUM('gm podst'!X3:X116)</f>
        <v>0</v>
      </c>
      <c r="P16" s="246" t="b">
        <f t="shared" si="0"/>
        <v>1</v>
      </c>
      <c r="Q16" s="247" t="b">
        <f t="shared" si="1"/>
        <v>1</v>
      </c>
      <c r="R16" s="8"/>
      <c r="S16" s="8"/>
      <c r="T16" s="9"/>
      <c r="U16" s="9"/>
      <c r="V16" s="9"/>
      <c r="W16" s="9"/>
      <c r="X16" s="9"/>
    </row>
    <row r="17" spans="1:24" ht="39.950000000000003" customHeight="1" x14ac:dyDescent="0.3">
      <c r="A17" s="88" t="s">
        <v>36</v>
      </c>
      <c r="B17" s="72">
        <f>COUNTIFS('gm podst'!K3:K116,"&gt;0",'gm podst'!C3:C116,"K")</f>
        <v>21</v>
      </c>
      <c r="C17" s="73">
        <f>SUMIF('gm podst'!$C$3:$C$116,"K",'gm podst'!K$3:K$116)</f>
        <v>60767851.75</v>
      </c>
      <c r="D17" s="73">
        <f>SUMIF('gm podst'!$C$3:$C$116,"K",'gm podst'!M$3:M$116)</f>
        <v>30248517.75</v>
      </c>
      <c r="E17" s="20">
        <f>SUMIF('gm podst'!$C$3:$C$116,"K",'gm podst'!L$3:L$116)</f>
        <v>30519334</v>
      </c>
      <c r="F17" s="81">
        <f>SUMIF('gm podst'!$C$3:$C$116,"K",'gm podst'!O3:O116)</f>
        <v>42780</v>
      </c>
      <c r="G17" s="81">
        <f>SUMIF('gm podst'!$C$3:$C$116,"K",'gm podst'!P3:P116)</f>
        <v>9677389</v>
      </c>
      <c r="H17" s="81">
        <f>SUMIF('gm podst'!$C$3:$C$116,"K",'gm podst'!Q3:Q116)</f>
        <v>15651772</v>
      </c>
      <c r="I17" s="81">
        <f>SUMIF('gm podst'!$C$3:$C$116,"K",'gm podst'!R3:R116)</f>
        <v>2624595</v>
      </c>
      <c r="J17" s="81">
        <f>SUMIF('gm podst'!$C$3:$C$116,"K",'gm podst'!S3:S116)</f>
        <v>1560605</v>
      </c>
      <c r="K17" s="81">
        <f>SUMIF('gm podst'!$C$3:$C$116,"K",'gm podst'!T3:T116)</f>
        <v>0</v>
      </c>
      <c r="L17" s="81">
        <f>SUMIF('gm podst'!$C$3:$C$116,"K",'gm podst'!U3:U116)</f>
        <v>962193</v>
      </c>
      <c r="M17" s="81">
        <f>SUMIF('gm podst'!$C$3:$C$116,"K",'gm podst'!V3:V116)</f>
        <v>0</v>
      </c>
      <c r="N17" s="81">
        <f>SUMIF('gm podst'!$C$24:$C$116,"K",'gm podst'!W24:W116)</f>
        <v>0</v>
      </c>
      <c r="O17" s="89">
        <f>SUMIF('gm podst'!$C$24:$C$116,"K",'gm podst'!X24:X116)</f>
        <v>0</v>
      </c>
      <c r="P17" s="246" t="b">
        <f t="shared" si="0"/>
        <v>1</v>
      </c>
      <c r="Q17" s="247" t="b">
        <f t="shared" si="1"/>
        <v>1</v>
      </c>
      <c r="R17" s="8"/>
      <c r="S17" s="8"/>
      <c r="T17" s="9"/>
      <c r="U17" s="9"/>
      <c r="V17" s="9"/>
      <c r="W17" s="9"/>
      <c r="X17" s="9"/>
    </row>
    <row r="18" spans="1:24" s="85" customFormat="1" ht="39.950000000000003" customHeight="1" x14ac:dyDescent="0.3">
      <c r="A18" s="90" t="s">
        <v>37</v>
      </c>
      <c r="B18" s="75">
        <f>COUNTIFS('gm podst'!K3:K116,"&gt;0",'gm podst'!C3:C116,"N")</f>
        <v>90</v>
      </c>
      <c r="C18" s="76">
        <f>SUMIF('gm podst'!$C$3:$C$116,"N",'gm podst'!K$3:K$116)</f>
        <v>175930669.19</v>
      </c>
      <c r="D18" s="76">
        <f>SUMIF('gm podst'!$C$3:$C$116,"N",'gm podst'!M$3:M$116)</f>
        <v>84195066.810000032</v>
      </c>
      <c r="E18" s="19">
        <f>SUMIF('gm podst'!$C$3:$C$116,"N",'gm podst'!L$3:L$116)</f>
        <v>91735602.379999995</v>
      </c>
      <c r="F18" s="82">
        <f>SUMIF('gm podst'!$C$3:$C$116,"N",'gm podst'!O3:O116)</f>
        <v>0</v>
      </c>
      <c r="G18" s="82">
        <f>SUMIF('gm podst'!$C$3:$C$116,"N",'gm podst'!P3:P116)</f>
        <v>0</v>
      </c>
      <c r="H18" s="82">
        <f>SUMIF('gm podst'!$C$3:$C$116,"N",'gm podst'!Q3:Q116)</f>
        <v>91735602.379999995</v>
      </c>
      <c r="I18" s="82">
        <f>SUMIF('gm podst'!$C$3:$C$116,"N",'gm podst'!R3:R116)</f>
        <v>0</v>
      </c>
      <c r="J18" s="82">
        <f>SUMIF('gm podst'!$C$3:$C$116,"N",'gm podst'!S3:S116)</f>
        <v>0</v>
      </c>
      <c r="K18" s="82">
        <f>SUMIF('gm podst'!$C$3:$C$116,"N",'gm podst'!T3:T116)</f>
        <v>0</v>
      </c>
      <c r="L18" s="82">
        <f>SUMIF('gm podst'!$C$3:$C$116,"N",'gm podst'!U3:U116)</f>
        <v>0</v>
      </c>
      <c r="M18" s="82">
        <f>SUMIF('gm podst'!$C$3:$C$116,"N",'gm podst'!V3:V116)</f>
        <v>0</v>
      </c>
      <c r="N18" s="82">
        <f>SUMIF('gm podst'!$C$3:$C$116,"N",'gm podst'!W3:W116)</f>
        <v>0</v>
      </c>
      <c r="O18" s="82">
        <f>SUMIF('gm podst'!$C$3:$C$116,"N",'gm podst'!X3:X116)</f>
        <v>0</v>
      </c>
      <c r="P18" s="248" t="b">
        <f t="shared" si="0"/>
        <v>1</v>
      </c>
      <c r="Q18" s="247" t="b">
        <f t="shared" si="1"/>
        <v>1</v>
      </c>
      <c r="R18" s="8"/>
      <c r="S18" s="8"/>
      <c r="T18" s="9"/>
      <c r="U18" s="9"/>
      <c r="V18" s="9"/>
      <c r="W18" s="9"/>
      <c r="X18" s="9"/>
    </row>
    <row r="19" spans="1:24" ht="39.950000000000003" customHeight="1" thickBot="1" x14ac:dyDescent="0.35">
      <c r="A19" s="92" t="s">
        <v>38</v>
      </c>
      <c r="B19" s="72">
        <f>COUNTIFS('gm podst'!K3:K116,"&gt;0",'gm podst'!C3:C116,"W")</f>
        <v>3</v>
      </c>
      <c r="C19" s="73">
        <f>SUMIF('gm podst'!$C$3:$C$116,"W",'gm podst'!K$3:K$116)</f>
        <v>11121955.649999999</v>
      </c>
      <c r="D19" s="73">
        <f>SUMIF('gm podst'!$C$3:$C$116,"W",'gm podst'!M$3:M$116)</f>
        <v>5453601.6499999994</v>
      </c>
      <c r="E19" s="20">
        <f>SUMIF('gm podst'!$C$3:$C$116,"W",'gm podst'!L$3:L$116)</f>
        <v>5668354</v>
      </c>
      <c r="F19" s="81">
        <f>SUMIF('gm podst'!$C$3:$C$116,"W",'gm podst'!O3:O116)</f>
        <v>0</v>
      </c>
      <c r="G19" s="81">
        <f>SUMIF('gm podst'!$C$3:$C$116,"W",'gm podst'!P3:P116)</f>
        <v>0</v>
      </c>
      <c r="H19" s="81">
        <f>SUMIF('gm podst'!$C$3:$C$116,"W",'gm podst'!Q3:Q116)</f>
        <v>4229841</v>
      </c>
      <c r="I19" s="81">
        <f>SUMIF('gm podst'!$C$3:$C$116,"W",'gm podst'!R3:R116)</f>
        <v>1367315</v>
      </c>
      <c r="J19" s="81">
        <f>SUMIF('gm podst'!$C$3:$C$116,"W",'gm podst'!S3:S116)</f>
        <v>71198</v>
      </c>
      <c r="K19" s="81">
        <f>SUMIF('gm podst'!$C$3:$C$116,"W",'gm podst'!T3:T116)</f>
        <v>0</v>
      </c>
      <c r="L19" s="81">
        <f>SUMIF('gm podst'!$C$3:$C$116,"W",'gm podst'!U3:U116)</f>
        <v>0</v>
      </c>
      <c r="M19" s="81">
        <f>SUMIF('gm podst'!$C$3:$C$116,"W",'gm podst'!V3:V116)</f>
        <v>0</v>
      </c>
      <c r="N19" s="81">
        <f>SUMIF('gm podst'!$C$3:$C$116,"W",'gm podst'!W3:W116)</f>
        <v>0</v>
      </c>
      <c r="O19" s="81">
        <f>SUMIF('gm podst'!$C$3:$C$116,"W",'gm podst'!X3:X116)</f>
        <v>0</v>
      </c>
      <c r="P19" s="246" t="b">
        <f t="shared" si="0"/>
        <v>1</v>
      </c>
      <c r="Q19" s="247" t="b">
        <f t="shared" si="1"/>
        <v>1</v>
      </c>
      <c r="R19" s="8"/>
      <c r="S19" s="8"/>
      <c r="T19" s="9"/>
      <c r="U19" s="9"/>
      <c r="V19" s="9"/>
      <c r="W19" s="9"/>
      <c r="X19" s="9"/>
    </row>
    <row r="20" spans="1:24" s="13" customFormat="1" ht="39.950000000000003" customHeight="1" thickTop="1" x14ac:dyDescent="0.3">
      <c r="A20" s="259" t="s">
        <v>40</v>
      </c>
      <c r="B20" s="260">
        <f>B12+B16</f>
        <v>132</v>
      </c>
      <c r="C20" s="261">
        <f>C12+C16</f>
        <v>345850383.86000007</v>
      </c>
      <c r="D20" s="262">
        <f t="shared" ref="C20:O22" si="2">D12+D16</f>
        <v>169676023.31999999</v>
      </c>
      <c r="E20" s="70">
        <f t="shared" si="2"/>
        <v>176174360.53999999</v>
      </c>
      <c r="F20" s="263">
        <f t="shared" si="2"/>
        <v>461153</v>
      </c>
      <c r="G20" s="261">
        <f t="shared" si="2"/>
        <v>11656561</v>
      </c>
      <c r="H20" s="261">
        <f t="shared" si="2"/>
        <v>157199340.53999999</v>
      </c>
      <c r="I20" s="261">
        <f t="shared" si="2"/>
        <v>4263310</v>
      </c>
      <c r="J20" s="261">
        <f t="shared" si="2"/>
        <v>1631803</v>
      </c>
      <c r="K20" s="261">
        <f t="shared" si="2"/>
        <v>0</v>
      </c>
      <c r="L20" s="261">
        <f t="shared" si="2"/>
        <v>962193</v>
      </c>
      <c r="M20" s="261">
        <f t="shared" si="2"/>
        <v>0</v>
      </c>
      <c r="N20" s="261">
        <f t="shared" si="2"/>
        <v>0</v>
      </c>
      <c r="O20" s="264">
        <f t="shared" si="2"/>
        <v>0</v>
      </c>
      <c r="P20" s="265" t="b">
        <f t="shared" si="0"/>
        <v>1</v>
      </c>
      <c r="Q20" s="266" t="b">
        <f>E20=SUM(F20:O20)</f>
        <v>1</v>
      </c>
      <c r="R20" s="267"/>
      <c r="S20" s="267"/>
      <c r="T20" s="268"/>
      <c r="U20" s="268"/>
      <c r="V20" s="268"/>
      <c r="W20" s="268"/>
      <c r="X20" s="268"/>
    </row>
    <row r="21" spans="1:24" s="13" customFormat="1" ht="39.950000000000003" customHeight="1" x14ac:dyDescent="0.3">
      <c r="A21" s="93" t="s">
        <v>36</v>
      </c>
      <c r="B21" s="26">
        <f>B13+B17</f>
        <v>24</v>
      </c>
      <c r="C21" s="21">
        <f t="shared" si="2"/>
        <v>77614541.120000005</v>
      </c>
      <c r="D21" s="31">
        <f t="shared" si="2"/>
        <v>37518928.119999997</v>
      </c>
      <c r="E21" s="20">
        <f t="shared" si="2"/>
        <v>40095613</v>
      </c>
      <c r="F21" s="35">
        <f t="shared" si="2"/>
        <v>461153</v>
      </c>
      <c r="G21" s="21">
        <f t="shared" si="2"/>
        <v>11656561</v>
      </c>
      <c r="H21" s="21">
        <f t="shared" si="2"/>
        <v>22559106</v>
      </c>
      <c r="I21" s="21">
        <f t="shared" si="2"/>
        <v>2895995</v>
      </c>
      <c r="J21" s="21">
        <f t="shared" si="2"/>
        <v>1560605</v>
      </c>
      <c r="K21" s="21">
        <f t="shared" si="2"/>
        <v>0</v>
      </c>
      <c r="L21" s="21">
        <f t="shared" si="2"/>
        <v>962193</v>
      </c>
      <c r="M21" s="21">
        <f t="shared" si="2"/>
        <v>0</v>
      </c>
      <c r="N21" s="21">
        <f t="shared" si="2"/>
        <v>0</v>
      </c>
      <c r="O21" s="94">
        <f t="shared" si="2"/>
        <v>0</v>
      </c>
      <c r="P21" s="246" t="b">
        <f t="shared" si="0"/>
        <v>1</v>
      </c>
      <c r="Q21" s="247" t="b">
        <f>E21=SUM(F21:O21)</f>
        <v>1</v>
      </c>
      <c r="R21" s="11"/>
      <c r="S21" s="11"/>
      <c r="T21" s="12"/>
      <c r="U21" s="12"/>
      <c r="V21" s="12"/>
      <c r="W21" s="12"/>
      <c r="X21" s="12"/>
    </row>
    <row r="22" spans="1:24" s="13" customFormat="1" ht="39.950000000000003" customHeight="1" x14ac:dyDescent="0.3">
      <c r="A22" s="95" t="s">
        <v>37</v>
      </c>
      <c r="B22" s="27">
        <f>B14+B18</f>
        <v>105</v>
      </c>
      <c r="C22" s="24">
        <f t="shared" si="2"/>
        <v>257113887.08999997</v>
      </c>
      <c r="D22" s="32">
        <f t="shared" si="2"/>
        <v>126703493.55000003</v>
      </c>
      <c r="E22" s="19">
        <f t="shared" si="2"/>
        <v>130410393.53999999</v>
      </c>
      <c r="F22" s="36">
        <f t="shared" si="2"/>
        <v>0</v>
      </c>
      <c r="G22" s="24">
        <f t="shared" si="2"/>
        <v>0</v>
      </c>
      <c r="H22" s="24">
        <f t="shared" si="2"/>
        <v>130410393.53999999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96">
        <f t="shared" si="2"/>
        <v>0</v>
      </c>
      <c r="P22" s="246" t="b">
        <f t="shared" si="0"/>
        <v>1</v>
      </c>
      <c r="Q22" s="247" t="b">
        <f>E22=SUM(F22:O22)</f>
        <v>1</v>
      </c>
      <c r="R22" s="11"/>
      <c r="S22" s="11"/>
      <c r="T22" s="12"/>
      <c r="U22" s="12"/>
      <c r="V22" s="12"/>
      <c r="W22" s="12"/>
      <c r="X22" s="12"/>
    </row>
    <row r="23" spans="1:24" s="13" customFormat="1" ht="39.950000000000003" customHeight="1" thickBot="1" x14ac:dyDescent="0.35">
      <c r="A23" s="97" t="s">
        <v>38</v>
      </c>
      <c r="B23" s="50">
        <f>B15+B19</f>
        <v>3</v>
      </c>
      <c r="C23" s="51">
        <f t="shared" ref="C23:O23" si="3">C15+C19</f>
        <v>11121955.649999999</v>
      </c>
      <c r="D23" s="52">
        <f t="shared" si="3"/>
        <v>5453601.6499999994</v>
      </c>
      <c r="E23" s="49">
        <f t="shared" si="3"/>
        <v>5668354</v>
      </c>
      <c r="F23" s="53">
        <f t="shared" si="3"/>
        <v>0</v>
      </c>
      <c r="G23" s="51">
        <f t="shared" si="3"/>
        <v>0</v>
      </c>
      <c r="H23" s="51">
        <f t="shared" si="3"/>
        <v>4229841</v>
      </c>
      <c r="I23" s="51">
        <f t="shared" si="3"/>
        <v>1367315</v>
      </c>
      <c r="J23" s="51">
        <f t="shared" si="3"/>
        <v>71198</v>
      </c>
      <c r="K23" s="51">
        <f t="shared" si="3"/>
        <v>0</v>
      </c>
      <c r="L23" s="51">
        <f t="shared" si="3"/>
        <v>0</v>
      </c>
      <c r="M23" s="51">
        <f t="shared" si="3"/>
        <v>0</v>
      </c>
      <c r="N23" s="51">
        <f t="shared" si="3"/>
        <v>0</v>
      </c>
      <c r="O23" s="98">
        <f t="shared" si="3"/>
        <v>0</v>
      </c>
      <c r="P23" s="246" t="b">
        <f>C23=(D23+E23)</f>
        <v>1</v>
      </c>
      <c r="Q23" s="247" t="b">
        <f>E23=SUM(F23:O23)</f>
        <v>1</v>
      </c>
      <c r="R23" s="11"/>
      <c r="S23" s="11"/>
      <c r="T23" s="12"/>
      <c r="U23" s="12"/>
      <c r="V23" s="12"/>
      <c r="W23" s="12"/>
      <c r="X23" s="12"/>
    </row>
    <row r="24" spans="1:24" ht="39.950000000000003" customHeight="1" thickTop="1" x14ac:dyDescent="0.3">
      <c r="A24" s="86" t="s">
        <v>2</v>
      </c>
      <c r="B24" s="44">
        <f>COUNTIF('pow rez'!J3:J25,"&gt;0")</f>
        <v>23</v>
      </c>
      <c r="C24" s="45">
        <f>SUM('pow rez'!J3:J25)</f>
        <v>75286818.129999995</v>
      </c>
      <c r="D24" s="46">
        <f>SUM('pow rez'!L3:L25)</f>
        <v>37590915.259999998</v>
      </c>
      <c r="E24" s="47">
        <f>SUM('pow rez'!K3:K25)</f>
        <v>37695902.869999997</v>
      </c>
      <c r="F24" s="48">
        <f>SUM('pow rez'!N3:N25)</f>
        <v>0</v>
      </c>
      <c r="G24" s="45">
        <f>SUM('pow rez'!O3:O25)</f>
        <v>0</v>
      </c>
      <c r="H24" s="45">
        <f>SUM('pow rez'!P3:P25)</f>
        <v>34186593.869999997</v>
      </c>
      <c r="I24" s="45">
        <f>SUM('pow rez'!Q3:Q25)</f>
        <v>2062312</v>
      </c>
      <c r="J24" s="45">
        <f>SUM('pow rez'!R3:R25)</f>
        <v>1446997</v>
      </c>
      <c r="K24" s="45">
        <f>SUM('pow rez'!S3:S25)</f>
        <v>0</v>
      </c>
      <c r="L24" s="45">
        <f>SUM('pow rez'!T3:T25)</f>
        <v>0</v>
      </c>
      <c r="M24" s="45">
        <f>SUM('pow rez'!U3:U25)</f>
        <v>0</v>
      </c>
      <c r="N24" s="45">
        <f>SUM('pow rez'!V3:V25)</f>
        <v>0</v>
      </c>
      <c r="O24" s="99">
        <f>SUM('pow rez'!W3:W25)</f>
        <v>0</v>
      </c>
      <c r="P24" s="246" t="b">
        <f t="shared" ref="P24:P36" si="4">C24=(D24+E24)</f>
        <v>1</v>
      </c>
      <c r="Q24" s="247" t="b">
        <f t="shared" ref="Q24:Q36" si="5">E24=SUM(F24:O24)</f>
        <v>1</v>
      </c>
      <c r="R24" s="8"/>
      <c r="S24" s="8"/>
      <c r="T24" s="9"/>
      <c r="U24" s="9"/>
      <c r="V24" s="9"/>
      <c r="W24" s="9"/>
      <c r="X24" s="9"/>
    </row>
    <row r="25" spans="1:24" ht="39.950000000000003" customHeight="1" x14ac:dyDescent="0.3">
      <c r="A25" s="90" t="s">
        <v>37</v>
      </c>
      <c r="B25" s="75">
        <f>COUNTIFS('pow rez'!J3:J25,"&gt;0",'pow rez'!C3:C25,"N")</f>
        <v>21</v>
      </c>
      <c r="C25" s="76">
        <f>SUMIF('pow rez'!C3:C25,"N",'pow rez'!J3:J25)</f>
        <v>64881987.290000007</v>
      </c>
      <c r="D25" s="77">
        <f>SUMIF('pow rez'!C3:C25,"N",'pow rez'!L3:L25)</f>
        <v>32388499.419999998</v>
      </c>
      <c r="E25" s="19">
        <f>SUMIF('pow rez'!C3:C25,"N",'pow rez'!K3:K25)</f>
        <v>32493487.870000001</v>
      </c>
      <c r="F25" s="82">
        <f>SUMIF('pow rez'!$C$3:$C$25,"N",'pow rez'!N3:N25)</f>
        <v>0</v>
      </c>
      <c r="G25" s="82">
        <f>SUMIF('pow rez'!$C$3:$C$25,"N",'pow rez'!O3:O25)</f>
        <v>0</v>
      </c>
      <c r="H25" s="82">
        <f>SUMIF('pow rez'!$C$3:$C$25,"N",'pow rez'!P3:P25)</f>
        <v>32493487.870000001</v>
      </c>
      <c r="I25" s="82">
        <f>SUMIF('pow rez'!$C$3:$C$25,"N",'pow rez'!Q3:Q25)</f>
        <v>0</v>
      </c>
      <c r="J25" s="82">
        <f>SUMIF('pow rez'!$C$3:$C$25,"N",'pow rez'!R3:R25)</f>
        <v>0</v>
      </c>
      <c r="K25" s="82">
        <f>SUMIF('pow rez'!$C$3:$C$25,"N",'pow rez'!S3:S25)</f>
        <v>0</v>
      </c>
      <c r="L25" s="82">
        <f>SUMIF('pow rez'!$C$3:$C$25,"N",'pow rez'!T3:T25)</f>
        <v>0</v>
      </c>
      <c r="M25" s="82">
        <f>SUMIF('pow rez'!$C$3:$C$25,"N",'pow rez'!U3:U25)</f>
        <v>0</v>
      </c>
      <c r="N25" s="82">
        <f>SUMIF('pow rez'!$C$3:$C$25,"N",'pow rez'!V3:V25)</f>
        <v>0</v>
      </c>
      <c r="O25" s="82">
        <f>SUMIF('pow rez'!$C$3:$C$25,"N",'pow rez'!W3:W25)</f>
        <v>0</v>
      </c>
      <c r="P25" s="246" t="b">
        <f t="shared" si="4"/>
        <v>1</v>
      </c>
      <c r="Q25" s="247" t="b">
        <f t="shared" si="5"/>
        <v>1</v>
      </c>
      <c r="R25" s="8"/>
      <c r="S25" s="8"/>
      <c r="T25" s="9"/>
      <c r="U25" s="9"/>
      <c r="V25" s="9"/>
      <c r="W25" s="9"/>
      <c r="X25" s="9"/>
    </row>
    <row r="26" spans="1:24" ht="39.950000000000003" customHeight="1" thickBot="1" x14ac:dyDescent="0.3">
      <c r="A26" s="92" t="s">
        <v>38</v>
      </c>
      <c r="B26" s="78">
        <f>COUNTIFS('pow rez'!J3:J25,"&gt;0",'pow rez'!C3:C25,"W")</f>
        <v>2</v>
      </c>
      <c r="C26" s="79">
        <f>SUMIF('pow rez'!C3:C25,"W",'pow rez'!J3:J25)</f>
        <v>10404830.84</v>
      </c>
      <c r="D26" s="80">
        <f>SUMIF('pow rez'!C3:C25,"W",'pow rez'!L3:L25)</f>
        <v>5202415.84</v>
      </c>
      <c r="E26" s="64">
        <f>SUMIF('pow rez'!C3:C25,"W",'pow rez'!K3:K25)</f>
        <v>5202415</v>
      </c>
      <c r="F26" s="83">
        <f>SUMIF('pow rez'!$C$3:$C$25,"W",'pow rez'!N3:N25)</f>
        <v>0</v>
      </c>
      <c r="G26" s="83">
        <f>SUMIF('pow rez'!$C$3:$C$25,"W",'pow rez'!O3:O25)</f>
        <v>0</v>
      </c>
      <c r="H26" s="83">
        <f>SUMIF('pow rez'!$C$3:$C$25,"W",'pow rez'!P3:P25)</f>
        <v>1693106</v>
      </c>
      <c r="I26" s="83">
        <f>SUMIF('pow rez'!$C$3:$C$25,"W",'pow rez'!Q3:Q25)</f>
        <v>2062312</v>
      </c>
      <c r="J26" s="83">
        <f>SUMIF('pow rez'!$C$3:$C$25,"W",'pow rez'!R3:R25)</f>
        <v>1446997</v>
      </c>
      <c r="K26" s="83">
        <f>SUMIF('pow rez'!$C$3:$C$25,"W",'pow rez'!S3:S25)</f>
        <v>0</v>
      </c>
      <c r="L26" s="83">
        <f>SUMIF('pow rez'!$C$3:$C$25,"W",'pow rez'!T3:T25)</f>
        <v>0</v>
      </c>
      <c r="M26" s="83">
        <f>SUMIF('pow rez'!$C$3:$C$25,"W",'pow rez'!U3:U25)</f>
        <v>0</v>
      </c>
      <c r="N26" s="83">
        <f>SUMIF('pow rez'!$C$3:$C$25,"W",'pow rez'!V3:V25)</f>
        <v>0</v>
      </c>
      <c r="O26" s="83">
        <f>SUMIF('pow rez'!$C$3:$C$25,"W",'pow rez'!W3:W25)</f>
        <v>0</v>
      </c>
      <c r="P26" s="246" t="b">
        <f t="shared" si="4"/>
        <v>1</v>
      </c>
      <c r="Q26" s="247" t="b">
        <f t="shared" si="5"/>
        <v>1</v>
      </c>
      <c r="R26" s="8"/>
      <c r="S26" s="8"/>
      <c r="T26" s="9"/>
      <c r="U26" s="9"/>
      <c r="V26" s="9"/>
      <c r="W26" s="9"/>
      <c r="X26" s="9"/>
    </row>
    <row r="27" spans="1:24" ht="39.950000000000003" customHeight="1" thickTop="1" x14ac:dyDescent="0.25">
      <c r="A27" s="86" t="s">
        <v>3</v>
      </c>
      <c r="B27" s="44">
        <f>COUNTIF('gm rez'!K3:K119,"&gt;0")</f>
        <v>117</v>
      </c>
      <c r="C27" s="45">
        <f>SUM('gm rez'!K3:K119)</f>
        <v>152009249.43999994</v>
      </c>
      <c r="D27" s="46">
        <f>SUM('gm rez'!M3:M119)</f>
        <v>74001485.650000036</v>
      </c>
      <c r="E27" s="47">
        <f>SUM('gm rez'!L3:L119)</f>
        <v>78007763.790000007</v>
      </c>
      <c r="F27" s="48">
        <f>SUM('gm rez'!O3:O119)</f>
        <v>0</v>
      </c>
      <c r="G27" s="48">
        <f>SUM('gm rez'!P3:P119)</f>
        <v>0</v>
      </c>
      <c r="H27" s="48">
        <f>SUM('gm rez'!Q3:Q119)</f>
        <v>74913776.790000007</v>
      </c>
      <c r="I27" s="48">
        <f>SUM('gm rez'!R3:R119)</f>
        <v>2701275</v>
      </c>
      <c r="J27" s="48">
        <f>SUM('gm rez'!S3:S119)</f>
        <v>392712</v>
      </c>
      <c r="K27" s="48">
        <f>SUM('gm rez'!T3:T119)</f>
        <v>0</v>
      </c>
      <c r="L27" s="48">
        <f>SUM('gm rez'!U3:U119)</f>
        <v>0</v>
      </c>
      <c r="M27" s="48">
        <f>SUM('gm rez'!V3:V119)</f>
        <v>0</v>
      </c>
      <c r="N27" s="48">
        <f>SUM('gm rez'!W3:W119)</f>
        <v>0</v>
      </c>
      <c r="O27" s="48">
        <f>SUM('gm rez'!X3:X119)</f>
        <v>0</v>
      </c>
      <c r="P27" s="246" t="b">
        <f t="shared" si="4"/>
        <v>1</v>
      </c>
      <c r="Q27" s="247" t="b">
        <f t="shared" si="5"/>
        <v>1</v>
      </c>
      <c r="R27" s="14"/>
      <c r="S27" s="14"/>
      <c r="T27" s="15"/>
      <c r="U27" s="15"/>
      <c r="V27" s="10"/>
      <c r="W27" s="4"/>
      <c r="X27" s="4"/>
    </row>
    <row r="28" spans="1:24" ht="39.950000000000003" customHeight="1" x14ac:dyDescent="0.25">
      <c r="A28" s="90" t="s">
        <v>37</v>
      </c>
      <c r="B28" s="75">
        <f>COUNTIFS('gm rez'!K3:K119,"&gt;0",'gm rez'!C3:C119,"N")</f>
        <v>113</v>
      </c>
      <c r="C28" s="76">
        <f>SUMIF('gm rez'!C3:C119,"N",'gm rez'!K3:K119)</f>
        <v>142868830.27999997</v>
      </c>
      <c r="D28" s="77">
        <f>SUMIF('gm rez'!C3:C119,"N",'gm rez'!M3:M119)</f>
        <v>69431274.49000001</v>
      </c>
      <c r="E28" s="43">
        <f>SUMIF('gm rez'!C3:C119,"N",'gm rez'!L3:L119)</f>
        <v>73437555.790000007</v>
      </c>
      <c r="F28" s="82">
        <f>SUMIF('gm rez'!$C$3:$C$119,"N",'gm rez'!O3:O119)</f>
        <v>0</v>
      </c>
      <c r="G28" s="82">
        <f>SUMIF('gm rez'!$C$3:$C$119,"N",'gm rez'!P3:P119)</f>
        <v>0</v>
      </c>
      <c r="H28" s="82">
        <f>SUMIF('gm rez'!$C$3:$C$119,"N",'gm rez'!Q3:Q119)</f>
        <v>73437555.790000007</v>
      </c>
      <c r="I28" s="82">
        <f>SUMIF('gm rez'!$C$3:$C$119,"N",'gm rez'!R3:R119)</f>
        <v>0</v>
      </c>
      <c r="J28" s="82">
        <f>SUMIF('gm rez'!$C$3:$C$119,"N",'gm rez'!S3:S119)</f>
        <v>0</v>
      </c>
      <c r="K28" s="82">
        <f>SUMIF('gm rez'!$C$3:$C$119,"N",'gm rez'!T3:T119)</f>
        <v>0</v>
      </c>
      <c r="L28" s="82">
        <f>SUMIF('gm rez'!$C$3:$C$119,"N",'gm rez'!U3:U119)</f>
        <v>0</v>
      </c>
      <c r="M28" s="82">
        <f>SUMIF('gm rez'!$C$3:$C$119,"N",'gm rez'!V3:V119)</f>
        <v>0</v>
      </c>
      <c r="N28" s="82">
        <f>SUMIF('gm rez'!$C$3:$C$119,"N",'gm rez'!W3:W119)</f>
        <v>0</v>
      </c>
      <c r="O28" s="82">
        <f>SUMIF('gm rez'!$C$3:$C$119,"N",'gm rez'!X3:X119)</f>
        <v>0</v>
      </c>
      <c r="P28" s="246" t="b">
        <f t="shared" si="4"/>
        <v>1</v>
      </c>
      <c r="Q28" s="247" t="b">
        <f t="shared" si="5"/>
        <v>1</v>
      </c>
      <c r="R28" s="14"/>
      <c r="S28" s="14"/>
      <c r="T28" s="15"/>
      <c r="U28" s="15"/>
      <c r="V28" s="10"/>
      <c r="W28" s="4"/>
      <c r="X28" s="4"/>
    </row>
    <row r="29" spans="1:24" ht="39.950000000000003" customHeight="1" thickBot="1" x14ac:dyDescent="0.3">
      <c r="A29" s="92" t="s">
        <v>38</v>
      </c>
      <c r="B29" s="78">
        <f>COUNTIFS('gm rez'!K3:K119,"&gt;0",'gm rez'!C3:C119,"W")</f>
        <v>4</v>
      </c>
      <c r="C29" s="79">
        <f>SUMIF('gm rez'!C3:C119,"W",'gm rez'!K3:K119)</f>
        <v>9140419.1600000001</v>
      </c>
      <c r="D29" s="80">
        <f>SUMIF('gm rez'!C3:C119,"W",'gm rez'!M3:M119)</f>
        <v>4570211.16</v>
      </c>
      <c r="E29" s="49">
        <f>SUMIF('gm rez'!C3:C119,"W",'gm rez'!L3:L119)</f>
        <v>4570208</v>
      </c>
      <c r="F29" s="83">
        <f>SUMIF('gm rez'!$C$3:$C$119,"W",'gm rez'!O3:O119)</f>
        <v>0</v>
      </c>
      <c r="G29" s="83">
        <f>SUMIF('gm rez'!$C$3:$C$119,"W",'gm rez'!P3:P119)</f>
        <v>0</v>
      </c>
      <c r="H29" s="83">
        <f>SUMIF('gm rez'!$C$3:$C$119,"W",'gm rez'!Q3:Q119)</f>
        <v>1476221</v>
      </c>
      <c r="I29" s="83">
        <f>SUMIF('gm rez'!$C$3:$C$119,"W",'gm rez'!R3:R119)</f>
        <v>2701275</v>
      </c>
      <c r="J29" s="83">
        <f>SUMIF('gm rez'!$C$3:$C$119,"W",'gm rez'!S3:S119)</f>
        <v>392712</v>
      </c>
      <c r="K29" s="83">
        <f>SUMIF('gm rez'!$C$3:$C$119,"W",'gm rez'!T3:T119)</f>
        <v>0</v>
      </c>
      <c r="L29" s="83">
        <f>SUMIF('gm rez'!$C$3:$C$119,"W",'gm rez'!U3:U119)</f>
        <v>0</v>
      </c>
      <c r="M29" s="83">
        <f>SUMIF('gm rez'!$C$3:$C$119,"W",'gm rez'!V3:V119)</f>
        <v>0</v>
      </c>
      <c r="N29" s="83">
        <f>SUMIF('gm rez'!$C$3:$C$119,"W",'gm rez'!W3:W119)</f>
        <v>0</v>
      </c>
      <c r="O29" s="83">
        <f>SUMIF('gm rez'!$C$3:$C$119,"W",'gm rez'!X3:X119)</f>
        <v>0</v>
      </c>
      <c r="P29" s="246" t="b">
        <f t="shared" si="4"/>
        <v>1</v>
      </c>
      <c r="Q29" s="247" t="b">
        <f t="shared" si="5"/>
        <v>1</v>
      </c>
      <c r="R29" s="14"/>
      <c r="S29" s="14"/>
      <c r="T29" s="15"/>
      <c r="U29" s="15"/>
      <c r="V29" s="10"/>
      <c r="W29" s="4"/>
      <c r="X29" s="4"/>
    </row>
    <row r="30" spans="1:24" ht="39.950000000000003" customHeight="1" thickTop="1" x14ac:dyDescent="0.25">
      <c r="A30" s="54" t="s">
        <v>433</v>
      </c>
      <c r="B30" s="55">
        <f>B24+B27</f>
        <v>140</v>
      </c>
      <c r="C30" s="56">
        <f t="shared" ref="C30:O30" si="6">C24+C27</f>
        <v>227296067.56999993</v>
      </c>
      <c r="D30" s="57">
        <f t="shared" si="6"/>
        <v>111592400.91000003</v>
      </c>
      <c r="E30" s="43">
        <f t="shared" si="6"/>
        <v>115703666.66</v>
      </c>
      <c r="F30" s="58">
        <f t="shared" si="6"/>
        <v>0</v>
      </c>
      <c r="G30" s="56">
        <f t="shared" si="6"/>
        <v>0</v>
      </c>
      <c r="H30" s="56">
        <f t="shared" si="6"/>
        <v>109100370.66</v>
      </c>
      <c r="I30" s="56">
        <f t="shared" si="6"/>
        <v>4763587</v>
      </c>
      <c r="J30" s="56">
        <f t="shared" si="6"/>
        <v>1839709</v>
      </c>
      <c r="K30" s="56">
        <f t="shared" si="6"/>
        <v>0</v>
      </c>
      <c r="L30" s="56">
        <f t="shared" si="6"/>
        <v>0</v>
      </c>
      <c r="M30" s="56">
        <f t="shared" si="6"/>
        <v>0</v>
      </c>
      <c r="N30" s="56">
        <f t="shared" si="6"/>
        <v>0</v>
      </c>
      <c r="O30" s="59">
        <f t="shared" si="6"/>
        <v>0</v>
      </c>
      <c r="P30" s="246" t="b">
        <f t="shared" si="4"/>
        <v>1</v>
      </c>
      <c r="Q30" s="247" t="b">
        <f t="shared" si="5"/>
        <v>1</v>
      </c>
      <c r="R30" s="16"/>
      <c r="S30" s="16"/>
      <c r="T30" s="2"/>
      <c r="U30" s="2"/>
    </row>
    <row r="31" spans="1:24" ht="39.950000000000003" customHeight="1" x14ac:dyDescent="0.25">
      <c r="A31" s="30" t="s">
        <v>37</v>
      </c>
      <c r="B31" s="28">
        <f t="shared" ref="B31:O31" si="7">B25+B28</f>
        <v>134</v>
      </c>
      <c r="C31" s="22">
        <f t="shared" si="7"/>
        <v>207750817.56999999</v>
      </c>
      <c r="D31" s="33">
        <f t="shared" si="7"/>
        <v>101819773.91000001</v>
      </c>
      <c r="E31" s="19">
        <f t="shared" si="7"/>
        <v>105931043.66000001</v>
      </c>
      <c r="F31" s="37">
        <f t="shared" si="7"/>
        <v>0</v>
      </c>
      <c r="G31" s="22">
        <f t="shared" si="7"/>
        <v>0</v>
      </c>
      <c r="H31" s="22">
        <f t="shared" si="7"/>
        <v>105931043.66000001</v>
      </c>
      <c r="I31" s="22">
        <f t="shared" si="7"/>
        <v>0</v>
      </c>
      <c r="J31" s="22">
        <f t="shared" si="7"/>
        <v>0</v>
      </c>
      <c r="K31" s="22">
        <f t="shared" si="7"/>
        <v>0</v>
      </c>
      <c r="L31" s="22">
        <f t="shared" si="7"/>
        <v>0</v>
      </c>
      <c r="M31" s="22">
        <f t="shared" si="7"/>
        <v>0</v>
      </c>
      <c r="N31" s="22">
        <f t="shared" si="7"/>
        <v>0</v>
      </c>
      <c r="O31" s="25">
        <f t="shared" si="7"/>
        <v>0</v>
      </c>
      <c r="P31" s="246" t="b">
        <f t="shared" si="4"/>
        <v>1</v>
      </c>
      <c r="Q31" s="247" t="b">
        <f t="shared" si="5"/>
        <v>1</v>
      </c>
      <c r="R31" s="16"/>
      <c r="S31" s="16"/>
      <c r="T31" s="2"/>
      <c r="U31" s="2"/>
    </row>
    <row r="32" spans="1:24" ht="39.950000000000003" customHeight="1" thickBot="1" x14ac:dyDescent="0.3">
      <c r="A32" s="60" t="s">
        <v>38</v>
      </c>
      <c r="B32" s="61">
        <f t="shared" ref="B32:O32" si="8">B26+B29</f>
        <v>6</v>
      </c>
      <c r="C32" s="62">
        <f t="shared" si="8"/>
        <v>19545250</v>
      </c>
      <c r="D32" s="63">
        <f t="shared" si="8"/>
        <v>9772627</v>
      </c>
      <c r="E32" s="64">
        <f t="shared" si="8"/>
        <v>9772623</v>
      </c>
      <c r="F32" s="65">
        <f t="shared" si="8"/>
        <v>0</v>
      </c>
      <c r="G32" s="62">
        <f t="shared" si="8"/>
        <v>0</v>
      </c>
      <c r="H32" s="62">
        <f t="shared" si="8"/>
        <v>3169327</v>
      </c>
      <c r="I32" s="62">
        <f t="shared" si="8"/>
        <v>4763587</v>
      </c>
      <c r="J32" s="62">
        <f t="shared" si="8"/>
        <v>1839709</v>
      </c>
      <c r="K32" s="62">
        <f t="shared" si="8"/>
        <v>0</v>
      </c>
      <c r="L32" s="62">
        <f t="shared" si="8"/>
        <v>0</v>
      </c>
      <c r="M32" s="62">
        <f t="shared" si="8"/>
        <v>0</v>
      </c>
      <c r="N32" s="62">
        <f t="shared" si="8"/>
        <v>0</v>
      </c>
      <c r="O32" s="66">
        <f t="shared" si="8"/>
        <v>0</v>
      </c>
      <c r="P32" s="246" t="b">
        <f t="shared" si="4"/>
        <v>1</v>
      </c>
      <c r="Q32" s="247" t="b">
        <f t="shared" si="5"/>
        <v>1</v>
      </c>
      <c r="R32" s="16"/>
      <c r="S32" s="16"/>
      <c r="T32" s="2"/>
      <c r="U32" s="2"/>
    </row>
    <row r="33" spans="1:21" ht="39.950000000000003" customHeight="1" thickTop="1" x14ac:dyDescent="0.25">
      <c r="A33" s="100" t="s">
        <v>434</v>
      </c>
      <c r="B33" s="67">
        <f>B20+B30</f>
        <v>272</v>
      </c>
      <c r="C33" s="68">
        <f>C20+C30</f>
        <v>573146451.43000007</v>
      </c>
      <c r="D33" s="69">
        <f t="shared" ref="D33:O33" si="9">D20+D30</f>
        <v>281268424.23000002</v>
      </c>
      <c r="E33" s="70">
        <f t="shared" si="9"/>
        <v>291878027.19999999</v>
      </c>
      <c r="F33" s="71">
        <f t="shared" si="9"/>
        <v>461153</v>
      </c>
      <c r="G33" s="68">
        <f t="shared" si="9"/>
        <v>11656561</v>
      </c>
      <c r="H33" s="68">
        <f t="shared" si="9"/>
        <v>266299711.19999999</v>
      </c>
      <c r="I33" s="68">
        <f t="shared" si="9"/>
        <v>9026897</v>
      </c>
      <c r="J33" s="68">
        <f t="shared" si="9"/>
        <v>3471512</v>
      </c>
      <c r="K33" s="68">
        <f t="shared" si="9"/>
        <v>0</v>
      </c>
      <c r="L33" s="68">
        <f t="shared" si="9"/>
        <v>962193</v>
      </c>
      <c r="M33" s="68">
        <f t="shared" si="9"/>
        <v>0</v>
      </c>
      <c r="N33" s="68">
        <f t="shared" si="9"/>
        <v>0</v>
      </c>
      <c r="O33" s="101">
        <f t="shared" si="9"/>
        <v>0</v>
      </c>
      <c r="P33" s="246" t="b">
        <f t="shared" si="4"/>
        <v>1</v>
      </c>
      <c r="Q33" s="247" t="b">
        <f t="shared" si="5"/>
        <v>1</v>
      </c>
      <c r="R33" s="109"/>
      <c r="S33" s="16"/>
      <c r="T33" s="2"/>
      <c r="U33" s="2"/>
    </row>
    <row r="34" spans="1:21" ht="39.950000000000003" customHeight="1" x14ac:dyDescent="0.25">
      <c r="A34" s="110" t="s">
        <v>36</v>
      </c>
      <c r="B34" s="111">
        <f>B21</f>
        <v>24</v>
      </c>
      <c r="C34" s="112">
        <f>C21</f>
        <v>77614541.120000005</v>
      </c>
      <c r="D34" s="113">
        <f t="shared" ref="D34:O34" si="10">D21</f>
        <v>37518928.119999997</v>
      </c>
      <c r="E34" s="114">
        <f t="shared" si="10"/>
        <v>40095613</v>
      </c>
      <c r="F34" s="115">
        <f t="shared" si="10"/>
        <v>461153</v>
      </c>
      <c r="G34" s="115">
        <f t="shared" si="10"/>
        <v>11656561</v>
      </c>
      <c r="H34" s="115">
        <f t="shared" si="10"/>
        <v>22559106</v>
      </c>
      <c r="I34" s="115">
        <f t="shared" si="10"/>
        <v>2895995</v>
      </c>
      <c r="J34" s="115">
        <f t="shared" si="10"/>
        <v>1560605</v>
      </c>
      <c r="K34" s="115">
        <f t="shared" si="10"/>
        <v>0</v>
      </c>
      <c r="L34" s="115">
        <f t="shared" si="10"/>
        <v>962193</v>
      </c>
      <c r="M34" s="115">
        <f t="shared" si="10"/>
        <v>0</v>
      </c>
      <c r="N34" s="115">
        <f t="shared" si="10"/>
        <v>0</v>
      </c>
      <c r="O34" s="116">
        <f t="shared" si="10"/>
        <v>0</v>
      </c>
      <c r="P34" s="246" t="b">
        <f t="shared" si="4"/>
        <v>1</v>
      </c>
      <c r="Q34" s="247" t="b">
        <f t="shared" si="5"/>
        <v>1</v>
      </c>
      <c r="R34" s="109"/>
      <c r="S34" s="16"/>
      <c r="T34" s="2"/>
      <c r="U34" s="2"/>
    </row>
    <row r="35" spans="1:21" ht="39.950000000000003" customHeight="1" x14ac:dyDescent="0.25">
      <c r="A35" s="102" t="s">
        <v>37</v>
      </c>
      <c r="B35" s="29">
        <f>B22+B31</f>
        <v>239</v>
      </c>
      <c r="C35" s="23">
        <f>C22+C31</f>
        <v>464864704.65999997</v>
      </c>
      <c r="D35" s="34">
        <f t="shared" ref="C35:O36" si="11">D22+D31</f>
        <v>228523267.46000004</v>
      </c>
      <c r="E35" s="39">
        <f t="shared" si="11"/>
        <v>236341437.19999999</v>
      </c>
      <c r="F35" s="38">
        <f t="shared" si="11"/>
        <v>0</v>
      </c>
      <c r="G35" s="38">
        <f t="shared" si="11"/>
        <v>0</v>
      </c>
      <c r="H35" s="38">
        <f>H22+H31</f>
        <v>236341437.19999999</v>
      </c>
      <c r="I35" s="38">
        <f t="shared" si="11"/>
        <v>0</v>
      </c>
      <c r="J35" s="38">
        <f t="shared" si="11"/>
        <v>0</v>
      </c>
      <c r="K35" s="38">
        <f t="shared" si="11"/>
        <v>0</v>
      </c>
      <c r="L35" s="38">
        <f t="shared" si="11"/>
        <v>0</v>
      </c>
      <c r="M35" s="38">
        <f t="shared" si="11"/>
        <v>0</v>
      </c>
      <c r="N35" s="38">
        <f t="shared" si="11"/>
        <v>0</v>
      </c>
      <c r="O35" s="103">
        <f t="shared" si="11"/>
        <v>0</v>
      </c>
      <c r="P35" s="246" t="b">
        <f t="shared" si="4"/>
        <v>1</v>
      </c>
      <c r="Q35" s="247" t="b">
        <f t="shared" si="5"/>
        <v>1</v>
      </c>
      <c r="R35" s="16"/>
      <c r="S35" s="16"/>
      <c r="T35" s="2"/>
      <c r="U35" s="2"/>
    </row>
    <row r="36" spans="1:21" ht="39.950000000000003" customHeight="1" thickBot="1" x14ac:dyDescent="0.3">
      <c r="A36" s="104" t="s">
        <v>38</v>
      </c>
      <c r="B36" s="105">
        <f>B23+B32</f>
        <v>9</v>
      </c>
      <c r="C36" s="106">
        <f t="shared" si="11"/>
        <v>30667205.649999999</v>
      </c>
      <c r="D36" s="106">
        <f t="shared" si="11"/>
        <v>15226228.649999999</v>
      </c>
      <c r="E36" s="107">
        <f t="shared" si="11"/>
        <v>15440977</v>
      </c>
      <c r="F36" s="106">
        <f t="shared" si="11"/>
        <v>0</v>
      </c>
      <c r="G36" s="106">
        <f t="shared" si="11"/>
        <v>0</v>
      </c>
      <c r="H36" s="106">
        <f t="shared" si="11"/>
        <v>7399168</v>
      </c>
      <c r="I36" s="106">
        <f t="shared" si="11"/>
        <v>6130902</v>
      </c>
      <c r="J36" s="106">
        <f t="shared" si="11"/>
        <v>1910907</v>
      </c>
      <c r="K36" s="106">
        <f t="shared" si="11"/>
        <v>0</v>
      </c>
      <c r="L36" s="106">
        <f t="shared" si="11"/>
        <v>0</v>
      </c>
      <c r="M36" s="106">
        <f t="shared" si="11"/>
        <v>0</v>
      </c>
      <c r="N36" s="106">
        <f t="shared" si="11"/>
        <v>0</v>
      </c>
      <c r="O36" s="108">
        <f t="shared" si="11"/>
        <v>0</v>
      </c>
      <c r="P36" s="246" t="b">
        <f t="shared" si="4"/>
        <v>1</v>
      </c>
      <c r="Q36" s="247" t="b">
        <f t="shared" si="5"/>
        <v>1</v>
      </c>
      <c r="R36" s="16"/>
      <c r="S36" s="16"/>
      <c r="T36" s="2"/>
      <c r="U36" s="2"/>
    </row>
    <row r="37" spans="1:2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9"/>
      <c r="Q37" s="249"/>
      <c r="R37" s="16"/>
      <c r="S37" s="16"/>
      <c r="T37" s="2"/>
      <c r="U37" s="2"/>
    </row>
    <row r="38" spans="1:21" x14ac:dyDescent="0.25">
      <c r="A38" s="17"/>
      <c r="B38" s="17" t="b">
        <f>B33=B34+B35+B36</f>
        <v>1</v>
      </c>
      <c r="C38" s="17" t="b">
        <f t="shared" ref="C38:O38" si="12">C33=C34+C35+C36</f>
        <v>1</v>
      </c>
      <c r="D38" s="17" t="b">
        <f t="shared" si="12"/>
        <v>1</v>
      </c>
      <c r="E38" s="17" t="b">
        <f t="shared" si="12"/>
        <v>1</v>
      </c>
      <c r="F38" s="17" t="b">
        <f t="shared" si="12"/>
        <v>1</v>
      </c>
      <c r="G38" s="17" t="b">
        <f t="shared" si="12"/>
        <v>1</v>
      </c>
      <c r="H38" s="17" t="b">
        <f t="shared" si="12"/>
        <v>1</v>
      </c>
      <c r="I38" s="17" t="b">
        <f t="shared" si="12"/>
        <v>1</v>
      </c>
      <c r="J38" s="17" t="b">
        <f>J33=J34+J35+J36</f>
        <v>1</v>
      </c>
      <c r="K38" s="17" t="b">
        <f>K33=K34+K35+K36</f>
        <v>1</v>
      </c>
      <c r="L38" s="17" t="b">
        <f t="shared" si="12"/>
        <v>1</v>
      </c>
      <c r="M38" s="17" t="b">
        <f t="shared" si="12"/>
        <v>1</v>
      </c>
      <c r="N38" s="17" t="b">
        <f t="shared" si="12"/>
        <v>1</v>
      </c>
      <c r="O38" s="17" t="b">
        <f t="shared" si="12"/>
        <v>1</v>
      </c>
      <c r="P38" s="249"/>
      <c r="Q38" s="249"/>
      <c r="R38" s="16"/>
      <c r="S38" s="16"/>
      <c r="T38" s="2"/>
      <c r="U38" s="2"/>
    </row>
    <row r="39" spans="1:21" x14ac:dyDescent="0.25">
      <c r="A39" s="17"/>
      <c r="B39" s="17" t="b">
        <f>B21=B34</f>
        <v>1</v>
      </c>
      <c r="C39" s="17" t="b">
        <f t="shared" ref="C39:O39" si="13">C21=C34</f>
        <v>1</v>
      </c>
      <c r="D39" s="17" t="b">
        <f t="shared" si="13"/>
        <v>1</v>
      </c>
      <c r="E39" s="17" t="b">
        <f t="shared" si="13"/>
        <v>1</v>
      </c>
      <c r="F39" s="17" t="b">
        <f t="shared" si="13"/>
        <v>1</v>
      </c>
      <c r="G39" s="17" t="b">
        <f t="shared" si="13"/>
        <v>1</v>
      </c>
      <c r="H39" s="17" t="b">
        <f t="shared" si="13"/>
        <v>1</v>
      </c>
      <c r="I39" s="17" t="b">
        <f t="shared" si="13"/>
        <v>1</v>
      </c>
      <c r="J39" s="17" t="b">
        <f t="shared" si="13"/>
        <v>1</v>
      </c>
      <c r="K39" s="17" t="b">
        <f t="shared" si="13"/>
        <v>1</v>
      </c>
      <c r="L39" s="17" t="b">
        <f t="shared" si="13"/>
        <v>1</v>
      </c>
      <c r="M39" s="17" t="b">
        <f t="shared" si="13"/>
        <v>1</v>
      </c>
      <c r="N39" s="17" t="b">
        <f t="shared" si="13"/>
        <v>1</v>
      </c>
      <c r="O39" s="17" t="b">
        <f t="shared" si="13"/>
        <v>1</v>
      </c>
      <c r="P39" s="249"/>
      <c r="Q39" s="249"/>
      <c r="R39" s="16"/>
      <c r="S39" s="16"/>
      <c r="T39" s="2"/>
      <c r="U39" s="2"/>
    </row>
    <row r="40" spans="1:21" x14ac:dyDescent="0.25">
      <c r="A40" s="17"/>
      <c r="B40" s="17" t="b">
        <f>B14+B18+B25+B28=B35</f>
        <v>1</v>
      </c>
      <c r="C40" s="17" t="b">
        <f t="shared" ref="C40:O41" si="14">C14+C18+C25+C28=C35</f>
        <v>1</v>
      </c>
      <c r="D40" s="17" t="b">
        <f t="shared" si="14"/>
        <v>1</v>
      </c>
      <c r="E40" s="17" t="b">
        <f t="shared" si="14"/>
        <v>1</v>
      </c>
      <c r="F40" s="17" t="b">
        <f t="shared" si="14"/>
        <v>1</v>
      </c>
      <c r="G40" s="17" t="b">
        <f t="shared" si="14"/>
        <v>1</v>
      </c>
      <c r="H40" s="17" t="b">
        <f t="shared" si="14"/>
        <v>1</v>
      </c>
      <c r="I40" s="17" t="b">
        <f t="shared" si="14"/>
        <v>1</v>
      </c>
      <c r="J40" s="17" t="b">
        <f t="shared" si="14"/>
        <v>1</v>
      </c>
      <c r="K40" s="17" t="b">
        <f t="shared" si="14"/>
        <v>1</v>
      </c>
      <c r="L40" s="17" t="b">
        <f t="shared" si="14"/>
        <v>1</v>
      </c>
      <c r="M40" s="17" t="b">
        <f t="shared" si="14"/>
        <v>1</v>
      </c>
      <c r="N40" s="17" t="b">
        <f t="shared" si="14"/>
        <v>1</v>
      </c>
      <c r="O40" s="17" t="b">
        <f t="shared" si="14"/>
        <v>1</v>
      </c>
      <c r="P40" s="249"/>
      <c r="Q40" s="249"/>
      <c r="R40" s="16"/>
      <c r="S40" s="16"/>
      <c r="T40" s="2"/>
      <c r="U40" s="2"/>
    </row>
    <row r="41" spans="1:21" x14ac:dyDescent="0.25">
      <c r="A41" s="18"/>
      <c r="B41" s="18" t="b">
        <f>B15+B19+B26+B29=B36</f>
        <v>1</v>
      </c>
      <c r="C41" s="18" t="b">
        <f t="shared" si="14"/>
        <v>1</v>
      </c>
      <c r="D41" s="18" t="b">
        <f t="shared" si="14"/>
        <v>1</v>
      </c>
      <c r="E41" s="18" t="b">
        <f t="shared" si="14"/>
        <v>1</v>
      </c>
      <c r="F41" s="18" t="b">
        <f t="shared" si="14"/>
        <v>1</v>
      </c>
      <c r="G41" s="18" t="b">
        <f t="shared" si="14"/>
        <v>1</v>
      </c>
      <c r="H41" s="18" t="b">
        <f t="shared" si="14"/>
        <v>1</v>
      </c>
      <c r="I41" s="18" t="b">
        <f t="shared" si="14"/>
        <v>1</v>
      </c>
      <c r="J41" s="18" t="b">
        <f t="shared" si="14"/>
        <v>1</v>
      </c>
      <c r="K41" s="18" t="b">
        <f t="shared" si="14"/>
        <v>1</v>
      </c>
      <c r="L41" s="18" t="b">
        <f t="shared" si="14"/>
        <v>1</v>
      </c>
      <c r="M41" s="18" t="b">
        <f t="shared" si="14"/>
        <v>1</v>
      </c>
      <c r="N41" s="18" t="b">
        <f t="shared" si="14"/>
        <v>1</v>
      </c>
      <c r="O41" s="18" t="b">
        <f t="shared" si="14"/>
        <v>1</v>
      </c>
      <c r="P41" s="245"/>
      <c r="Q41" s="245"/>
      <c r="R41" s="2"/>
      <c r="S41" s="2"/>
      <c r="T41" s="2"/>
      <c r="U41" s="2"/>
    </row>
    <row r="42" spans="1:21" x14ac:dyDescent="0.25">
      <c r="A42" s="18"/>
      <c r="B42" s="18" t="b">
        <f>B12=B13+B14+B15</f>
        <v>1</v>
      </c>
      <c r="C42" s="18" t="b">
        <f t="shared" ref="C42:O42" si="15">C12=C13+C14+C15</f>
        <v>1</v>
      </c>
      <c r="D42" s="18" t="b">
        <f t="shared" si="15"/>
        <v>1</v>
      </c>
      <c r="E42" s="18" t="b">
        <f t="shared" si="15"/>
        <v>1</v>
      </c>
      <c r="F42" s="18" t="b">
        <f t="shared" si="15"/>
        <v>1</v>
      </c>
      <c r="G42" s="18" t="b">
        <f t="shared" si="15"/>
        <v>1</v>
      </c>
      <c r="H42" s="18" t="b">
        <f t="shared" si="15"/>
        <v>1</v>
      </c>
      <c r="I42" s="18" t="b">
        <f t="shared" si="15"/>
        <v>1</v>
      </c>
      <c r="J42" s="18" t="b">
        <f t="shared" si="15"/>
        <v>1</v>
      </c>
      <c r="K42" s="18" t="b">
        <f t="shared" si="15"/>
        <v>1</v>
      </c>
      <c r="L42" s="18" t="b">
        <f t="shared" si="15"/>
        <v>1</v>
      </c>
      <c r="M42" s="18" t="b">
        <f t="shared" si="15"/>
        <v>1</v>
      </c>
      <c r="N42" s="18" t="b">
        <f t="shared" si="15"/>
        <v>1</v>
      </c>
      <c r="O42" s="18" t="b">
        <f t="shared" si="15"/>
        <v>1</v>
      </c>
      <c r="P42" s="245"/>
      <c r="Q42" s="245"/>
      <c r="R42" s="2"/>
      <c r="S42" s="2"/>
      <c r="T42" s="2"/>
      <c r="U42" s="2"/>
    </row>
    <row r="43" spans="1:21" x14ac:dyDescent="0.25">
      <c r="A43" s="18"/>
      <c r="B43" s="18" t="b">
        <f>B16=B17+B18+B19</f>
        <v>1</v>
      </c>
      <c r="C43" s="18" t="b">
        <f t="shared" ref="C43:O43" si="16">C16=C17+C18+C19</f>
        <v>1</v>
      </c>
      <c r="D43" s="18" t="b">
        <f>D16=D17+D18+D19</f>
        <v>1</v>
      </c>
      <c r="E43" s="18" t="b">
        <f t="shared" si="16"/>
        <v>1</v>
      </c>
      <c r="F43" s="18" t="b">
        <f t="shared" si="16"/>
        <v>1</v>
      </c>
      <c r="G43" s="18" t="b">
        <f t="shared" si="16"/>
        <v>1</v>
      </c>
      <c r="H43" s="18" t="b">
        <f t="shared" si="16"/>
        <v>1</v>
      </c>
      <c r="I43" s="18" t="b">
        <f t="shared" si="16"/>
        <v>1</v>
      </c>
      <c r="J43" s="18" t="b">
        <f t="shared" si="16"/>
        <v>1</v>
      </c>
      <c r="K43" s="18" t="b">
        <f t="shared" si="16"/>
        <v>1</v>
      </c>
      <c r="L43" s="18" t="b">
        <f t="shared" si="16"/>
        <v>1</v>
      </c>
      <c r="M43" s="18" t="b">
        <f t="shared" si="16"/>
        <v>1</v>
      </c>
      <c r="N43" s="18" t="b">
        <f t="shared" si="16"/>
        <v>1</v>
      </c>
      <c r="O43" s="18" t="b">
        <f t="shared" si="16"/>
        <v>1</v>
      </c>
      <c r="P43" s="245"/>
      <c r="Q43" s="245"/>
      <c r="R43" s="2"/>
      <c r="S43" s="2"/>
      <c r="T43" s="2"/>
      <c r="U43" s="2"/>
    </row>
    <row r="44" spans="1:21" x14ac:dyDescent="0.25">
      <c r="B44" s="5" t="b">
        <f>B20=B21+B22+B23</f>
        <v>1</v>
      </c>
      <c r="C44" s="5" t="b">
        <f t="shared" ref="C44:O44" si="17">C20=C21+C22+C23</f>
        <v>1</v>
      </c>
      <c r="D44" s="5" t="b">
        <f t="shared" si="17"/>
        <v>1</v>
      </c>
      <c r="E44" s="5" t="b">
        <f t="shared" si="17"/>
        <v>1</v>
      </c>
      <c r="F44" s="5" t="b">
        <f t="shared" si="17"/>
        <v>1</v>
      </c>
      <c r="G44" s="5" t="b">
        <f t="shared" si="17"/>
        <v>1</v>
      </c>
      <c r="H44" s="5" t="b">
        <f t="shared" si="17"/>
        <v>1</v>
      </c>
      <c r="I44" s="5" t="b">
        <f t="shared" si="17"/>
        <v>1</v>
      </c>
      <c r="J44" s="5" t="b">
        <f t="shared" si="17"/>
        <v>1</v>
      </c>
      <c r="K44" s="5" t="b">
        <f t="shared" si="17"/>
        <v>1</v>
      </c>
      <c r="L44" s="5" t="b">
        <f t="shared" si="17"/>
        <v>1</v>
      </c>
      <c r="M44" s="5" t="b">
        <f t="shared" si="17"/>
        <v>1</v>
      </c>
      <c r="N44" s="5" t="b">
        <f t="shared" si="17"/>
        <v>1</v>
      </c>
      <c r="O44" s="5" t="b">
        <f t="shared" si="17"/>
        <v>1</v>
      </c>
    </row>
    <row r="45" spans="1:21" x14ac:dyDescent="0.25">
      <c r="B45" s="5" t="b">
        <f>B24=B25+B26</f>
        <v>1</v>
      </c>
      <c r="C45" s="5" t="b">
        <f t="shared" ref="C45:O45" si="18">C24=C25+C26</f>
        <v>1</v>
      </c>
      <c r="D45" s="5" t="b">
        <f t="shared" si="18"/>
        <v>1</v>
      </c>
      <c r="E45" s="5" t="b">
        <f t="shared" si="18"/>
        <v>1</v>
      </c>
      <c r="F45" s="5" t="b">
        <f t="shared" si="18"/>
        <v>1</v>
      </c>
      <c r="G45" s="5" t="b">
        <f t="shared" si="18"/>
        <v>1</v>
      </c>
      <c r="H45" s="5" t="b">
        <f t="shared" si="18"/>
        <v>1</v>
      </c>
      <c r="I45" s="5" t="b">
        <f t="shared" si="18"/>
        <v>1</v>
      </c>
      <c r="J45" s="5" t="b">
        <f t="shared" si="18"/>
        <v>1</v>
      </c>
      <c r="K45" s="5" t="b">
        <f t="shared" si="18"/>
        <v>1</v>
      </c>
      <c r="L45" s="5" t="b">
        <f t="shared" si="18"/>
        <v>1</v>
      </c>
      <c r="M45" s="5" t="b">
        <f t="shared" si="18"/>
        <v>1</v>
      </c>
      <c r="N45" s="5" t="b">
        <f t="shared" si="18"/>
        <v>1</v>
      </c>
      <c r="O45" s="5" t="b">
        <f t="shared" si="18"/>
        <v>1</v>
      </c>
    </row>
    <row r="46" spans="1:21" x14ac:dyDescent="0.25">
      <c r="B46" s="5" t="b">
        <f>B27=B28+B29</f>
        <v>1</v>
      </c>
      <c r="C46" s="5" t="b">
        <f t="shared" ref="C46:O46" si="19">C27=C28+C29</f>
        <v>1</v>
      </c>
      <c r="D46" s="5" t="b">
        <f t="shared" si="19"/>
        <v>1</v>
      </c>
      <c r="E46" s="5" t="b">
        <f t="shared" si="19"/>
        <v>1</v>
      </c>
      <c r="F46" s="5" t="b">
        <f t="shared" si="19"/>
        <v>1</v>
      </c>
      <c r="G46" s="5" t="b">
        <f t="shared" si="19"/>
        <v>1</v>
      </c>
      <c r="H46" s="5" t="b">
        <f t="shared" si="19"/>
        <v>1</v>
      </c>
      <c r="I46" s="5" t="b">
        <f t="shared" si="19"/>
        <v>1</v>
      </c>
      <c r="J46" s="5" t="b">
        <f t="shared" si="19"/>
        <v>1</v>
      </c>
      <c r="K46" s="5" t="b">
        <f>K27=K28+K29</f>
        <v>1</v>
      </c>
      <c r="L46" s="5" t="b">
        <f t="shared" si="19"/>
        <v>1</v>
      </c>
      <c r="M46" s="5" t="b">
        <f t="shared" si="19"/>
        <v>1</v>
      </c>
      <c r="N46" s="5" t="b">
        <f t="shared" si="19"/>
        <v>1</v>
      </c>
      <c r="O46" s="5" t="b">
        <f t="shared" si="19"/>
        <v>1</v>
      </c>
    </row>
    <row r="47" spans="1:21" x14ac:dyDescent="0.25">
      <c r="B47" s="5" t="b">
        <f>B30=+B31+B32</f>
        <v>1</v>
      </c>
      <c r="C47" s="5" t="b">
        <f t="shared" ref="C47:O47" si="20">C30=+C31+C32</f>
        <v>1</v>
      </c>
      <c r="D47" s="5" t="b">
        <f t="shared" si="20"/>
        <v>1</v>
      </c>
      <c r="E47" s="5" t="b">
        <f t="shared" si="20"/>
        <v>1</v>
      </c>
      <c r="F47" s="5" t="b">
        <f t="shared" si="20"/>
        <v>1</v>
      </c>
      <c r="G47" s="5" t="b">
        <f t="shared" si="20"/>
        <v>1</v>
      </c>
      <c r="H47" s="5" t="b">
        <f t="shared" si="20"/>
        <v>1</v>
      </c>
      <c r="I47" s="5" t="b">
        <f t="shared" si="20"/>
        <v>1</v>
      </c>
      <c r="J47" s="5" t="b">
        <f t="shared" si="20"/>
        <v>1</v>
      </c>
      <c r="K47" s="5" t="b">
        <f>K30=+K31+K32</f>
        <v>1</v>
      </c>
      <c r="L47" s="5" t="b">
        <f t="shared" si="20"/>
        <v>1</v>
      </c>
      <c r="M47" s="5" t="b">
        <f t="shared" si="20"/>
        <v>1</v>
      </c>
      <c r="N47" s="5" t="b">
        <f t="shared" si="20"/>
        <v>1</v>
      </c>
      <c r="O47" s="5" t="b">
        <f t="shared" si="20"/>
        <v>1</v>
      </c>
    </row>
  </sheetData>
  <customSheetViews>
    <customSheetView guid="{E572C057-A333-4F45-A887-53F28B4A59DD}" scale="85" showPageBreaks="1" fitToPage="1" printArea="1" view="pageBreakPreview" topLeftCell="E31">
      <selection activeCell="B25" sqref="B25"/>
      <pageMargins left="0.70866141732283472" right="0.70866141732283472" top="0.74803149606299213" bottom="0.74803149606299213" header="0.31496062992125984" footer="0.31496062992125984"/>
      <pageSetup paperSize="8" scale="44" orientation="landscape" r:id="rId1"/>
      <headerFooter>
        <oddHeader>&amp;Lwojewództwo kujawsko-pomorskie</oddHeader>
      </headerFooter>
    </customSheetView>
    <customSheetView guid="{6746EC04-5D7E-47D2-B503-97B5E5817983}" scale="85" showPageBreaks="1" fitToPage="1" printArea="1" view="pageBreakPreview" topLeftCell="A4">
      <selection activeCell="C18" sqref="C18"/>
      <pageMargins left="0.70866141732283472" right="0.70866141732283472" top="0.74803149606299213" bottom="0.74803149606299213" header="0.31496062992125984" footer="0.31496062992125984"/>
      <pageSetup paperSize="8" scale="63" orientation="landscape" r:id="rId2"/>
      <headerFooter>
        <oddHeader>&amp;Lwojewództwo kujawsko-pomorskie</oddHeader>
      </headerFooter>
    </customSheetView>
    <customSheetView guid="{52EA149E-1919-4AEE-997B-A1DCF9091CAD}" scale="85" showPageBreaks="1" fitToPage="1" printArea="1" view="pageBreakPreview" topLeftCell="A4">
      <selection activeCell="C18" sqref="C18"/>
      <pageMargins left="0.70866141732283472" right="0.70866141732283472" top="0.74803149606299213" bottom="0.74803149606299213" header="0.31496062992125984" footer="0.31496062992125984"/>
      <pageSetup paperSize="8" scale="63" orientation="landscape" r:id="rId3"/>
      <headerFooter>
        <oddHeader>&amp;Lwojewództwo kujawsko-pomorskie</oddHeader>
      </headerFooter>
    </customSheetView>
    <customSheetView guid="{8DFF20C2-9100-42E7-B71B-A5D866A53886}" scale="85" showPageBreaks="1" fitToPage="1" printArea="1" view="pageBreakPreview" topLeftCell="A4">
      <selection activeCell="C18" sqref="C18"/>
      <pageMargins left="0.70866141732283472" right="0.70866141732283472" top="0.74803149606299213" bottom="0.74803149606299213" header="0.31496062992125984" footer="0.31496062992125984"/>
      <pageSetup paperSize="8" scale="64" orientation="landscape" r:id="rId4"/>
      <headerFooter>
        <oddHeader>&amp;Lwojewództwo kujawsko-pomorskie</oddHeader>
      </headerFooter>
    </customSheetView>
    <customSheetView guid="{63B2D0D2-80CD-45DF-A322-65C39A12E93E}" scale="85" showPageBreaks="1" fitToPage="1" printArea="1" view="pageBreakPreview" topLeftCell="A19">
      <selection activeCell="B28" sqref="B28"/>
      <pageMargins left="0.70866141732283472" right="0.70866141732283472" top="0.74803149606299213" bottom="0.74803149606299213" header="0.31496062992125984" footer="0.31496062992125984"/>
      <pageSetup paperSize="8" scale="62" orientation="landscape" r:id="rId5"/>
      <headerFooter>
        <oddHeader>&amp;Lwojewództwo kujawsko-pomorskie</oddHeader>
      </headerFooter>
    </customSheetView>
  </customSheetViews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3" orientation="landscape" r:id="rId6"/>
  <headerFooter>
    <oddHeader>&amp;LWojewództwo Kujawsko-pomorskie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view="pageBreakPreview" zoomScale="90" zoomScaleNormal="78" zoomScaleSheetLayoutView="90" workbookViewId="0">
      <selection sqref="A1:A2"/>
    </sheetView>
  </sheetViews>
  <sheetFormatPr defaultColWidth="9.140625" defaultRowHeight="12" x14ac:dyDescent="0.2"/>
  <cols>
    <col min="1" max="1" width="5" style="143" customWidth="1"/>
    <col min="2" max="2" width="12" style="143" customWidth="1"/>
    <col min="3" max="3" width="15.85546875" style="143" customWidth="1"/>
    <col min="4" max="4" width="14.28515625" style="177" customWidth="1"/>
    <col min="5" max="5" width="10.7109375" style="143" customWidth="1"/>
    <col min="6" max="6" width="55.140625" style="143" customWidth="1"/>
    <col min="7" max="7" width="8.7109375" style="143" customWidth="1"/>
    <col min="8" max="9" width="15.85546875" style="143" customWidth="1"/>
    <col min="10" max="10" width="15.5703125" style="297" customWidth="1"/>
    <col min="11" max="12" width="15.5703125" style="298" customWidth="1"/>
    <col min="13" max="13" width="16.28515625" style="141" customWidth="1"/>
    <col min="14" max="17" width="14.7109375" style="143" customWidth="1"/>
    <col min="18" max="23" width="9.7109375" style="143" customWidth="1"/>
    <col min="24" max="24" width="15.7109375" style="142" customWidth="1"/>
    <col min="25" max="26" width="15.7109375" style="141" customWidth="1"/>
    <col min="27" max="27" width="15.7109375" style="142" customWidth="1"/>
    <col min="28" max="16384" width="9.140625" style="143"/>
  </cols>
  <sheetData>
    <row r="1" spans="1:28" s="252" customFormat="1" ht="25.5" customHeight="1" x14ac:dyDescent="0.2">
      <c r="A1" s="390" t="s">
        <v>4</v>
      </c>
      <c r="B1" s="390" t="s">
        <v>5</v>
      </c>
      <c r="C1" s="395" t="s">
        <v>42</v>
      </c>
      <c r="D1" s="388" t="s">
        <v>6</v>
      </c>
      <c r="E1" s="388" t="s">
        <v>31</v>
      </c>
      <c r="F1" s="388" t="s">
        <v>7</v>
      </c>
      <c r="G1" s="390" t="s">
        <v>25</v>
      </c>
      <c r="H1" s="390" t="s">
        <v>435</v>
      </c>
      <c r="I1" s="390" t="s">
        <v>22</v>
      </c>
      <c r="J1" s="390" t="s">
        <v>8</v>
      </c>
      <c r="K1" s="390" t="s">
        <v>15</v>
      </c>
      <c r="L1" s="388" t="s">
        <v>12</v>
      </c>
      <c r="M1" s="390" t="s">
        <v>10</v>
      </c>
      <c r="N1" s="391"/>
      <c r="O1" s="392"/>
      <c r="P1" s="392"/>
      <c r="Q1" s="392"/>
      <c r="R1" s="392"/>
      <c r="S1" s="392"/>
      <c r="T1" s="392"/>
      <c r="U1" s="392"/>
      <c r="V1" s="392"/>
      <c r="W1" s="392"/>
      <c r="X1" s="250"/>
      <c r="Y1" s="250"/>
      <c r="Z1" s="250"/>
      <c r="AA1" s="251"/>
    </row>
    <row r="2" spans="1:28" s="252" customFormat="1" ht="24.75" customHeight="1" x14ac:dyDescent="0.2">
      <c r="A2" s="390"/>
      <c r="B2" s="390"/>
      <c r="C2" s="396"/>
      <c r="D2" s="389"/>
      <c r="E2" s="389"/>
      <c r="F2" s="389"/>
      <c r="G2" s="390"/>
      <c r="H2" s="390"/>
      <c r="I2" s="390"/>
      <c r="J2" s="390"/>
      <c r="K2" s="390"/>
      <c r="L2" s="389"/>
      <c r="M2" s="390"/>
      <c r="N2" s="253">
        <v>2019</v>
      </c>
      <c r="O2" s="253">
        <v>2020</v>
      </c>
      <c r="P2" s="253">
        <v>2021</v>
      </c>
      <c r="Q2" s="253">
        <v>2022</v>
      </c>
      <c r="R2" s="253">
        <v>2023</v>
      </c>
      <c r="S2" s="253">
        <v>2024</v>
      </c>
      <c r="T2" s="253">
        <v>2025</v>
      </c>
      <c r="U2" s="253">
        <v>2026</v>
      </c>
      <c r="V2" s="253">
        <v>2027</v>
      </c>
      <c r="W2" s="253">
        <v>2028</v>
      </c>
      <c r="X2" s="250" t="s">
        <v>27</v>
      </c>
      <c r="Y2" s="250" t="s">
        <v>28</v>
      </c>
      <c r="Z2" s="250" t="s">
        <v>29</v>
      </c>
      <c r="AA2" s="254" t="s">
        <v>30</v>
      </c>
    </row>
    <row r="3" spans="1:28" ht="36" x14ac:dyDescent="0.2">
      <c r="A3" s="120" t="s">
        <v>44</v>
      </c>
      <c r="B3" s="211">
        <v>18</v>
      </c>
      <c r="C3" s="144" t="s">
        <v>93</v>
      </c>
      <c r="D3" s="212" t="s">
        <v>95</v>
      </c>
      <c r="E3" s="128" t="s">
        <v>104</v>
      </c>
      <c r="F3" s="127" t="s">
        <v>96</v>
      </c>
      <c r="G3" s="213" t="s">
        <v>99</v>
      </c>
      <c r="H3" s="162">
        <v>7.6210000000000004</v>
      </c>
      <c r="I3" s="120" t="s">
        <v>945</v>
      </c>
      <c r="J3" s="288">
        <v>4542800.21</v>
      </c>
      <c r="K3" s="289">
        <f t="shared" ref="K3:K19" si="0">ROUNDDOWN(J3*M3,0)</f>
        <v>2271400</v>
      </c>
      <c r="L3" s="288">
        <f t="shared" ref="L3:L5" si="1">J3-K3</f>
        <v>2271400.21</v>
      </c>
      <c r="M3" s="200">
        <v>0.5</v>
      </c>
      <c r="N3" s="199">
        <v>0</v>
      </c>
      <c r="O3" s="199">
        <v>1000000</v>
      </c>
      <c r="P3" s="199">
        <v>1000000</v>
      </c>
      <c r="Q3" s="199">
        <v>271400</v>
      </c>
      <c r="R3" s="202"/>
      <c r="S3" s="202"/>
      <c r="T3" s="202"/>
      <c r="U3" s="202"/>
      <c r="V3" s="202"/>
      <c r="W3" s="202"/>
      <c r="X3" s="184" t="b">
        <f t="shared" ref="X3:X20" si="2">K3=SUM(N3:W3)</f>
        <v>1</v>
      </c>
      <c r="Y3" s="185">
        <f t="shared" ref="Y3:Y20" si="3">ROUND(K3/J3,4)</f>
        <v>0.5</v>
      </c>
      <c r="Z3" s="183" t="b">
        <f t="shared" ref="Z3" si="4">Y3=M3</f>
        <v>1</v>
      </c>
      <c r="AA3" s="183" t="b">
        <f t="shared" ref="AA3:AA20" si="5">J3=K3+L3</f>
        <v>1</v>
      </c>
    </row>
    <row r="4" spans="1:28" ht="22.9" customHeight="1" x14ac:dyDescent="0.2">
      <c r="A4" s="120" t="s">
        <v>45</v>
      </c>
      <c r="B4" s="211">
        <v>39</v>
      </c>
      <c r="C4" s="144" t="s">
        <v>93</v>
      </c>
      <c r="D4" s="212" t="s">
        <v>94</v>
      </c>
      <c r="E4" s="128" t="s">
        <v>102</v>
      </c>
      <c r="F4" s="127" t="s">
        <v>97</v>
      </c>
      <c r="G4" s="213" t="s">
        <v>100</v>
      </c>
      <c r="H4" s="162">
        <v>2.6619999999999999</v>
      </c>
      <c r="I4" s="120" t="s">
        <v>946</v>
      </c>
      <c r="J4" s="288">
        <v>4617650.9800000004</v>
      </c>
      <c r="K4" s="289">
        <f t="shared" si="0"/>
        <v>2308825</v>
      </c>
      <c r="L4" s="288">
        <f t="shared" si="1"/>
        <v>2308825.9800000004</v>
      </c>
      <c r="M4" s="200">
        <v>0.5</v>
      </c>
      <c r="N4" s="199">
        <v>418373</v>
      </c>
      <c r="O4" s="199">
        <v>608118</v>
      </c>
      <c r="P4" s="199">
        <v>1282334</v>
      </c>
      <c r="Q4" s="199"/>
      <c r="R4" s="202"/>
      <c r="S4" s="202"/>
      <c r="T4" s="202"/>
      <c r="U4" s="202"/>
      <c r="V4" s="202"/>
      <c r="W4" s="202"/>
      <c r="X4" s="184" t="b">
        <f t="shared" si="2"/>
        <v>1</v>
      </c>
      <c r="Y4" s="185">
        <f t="shared" si="3"/>
        <v>0.5</v>
      </c>
      <c r="Z4" s="183" t="b">
        <f t="shared" ref="Z4:Z19" si="6">Y4=M4</f>
        <v>1</v>
      </c>
      <c r="AA4" s="183" t="b">
        <f t="shared" si="5"/>
        <v>1</v>
      </c>
    </row>
    <row r="5" spans="1:28" ht="24" x14ac:dyDescent="0.2">
      <c r="A5" s="120" t="s">
        <v>46</v>
      </c>
      <c r="B5" s="233" t="s">
        <v>750</v>
      </c>
      <c r="C5" s="144" t="s">
        <v>93</v>
      </c>
      <c r="D5" s="234" t="s">
        <v>601</v>
      </c>
      <c r="E5" s="128" t="s">
        <v>116</v>
      </c>
      <c r="F5" s="127" t="s">
        <v>751</v>
      </c>
      <c r="G5" s="120" t="s">
        <v>98</v>
      </c>
      <c r="H5" s="162">
        <v>5.218</v>
      </c>
      <c r="I5" s="120" t="s">
        <v>752</v>
      </c>
      <c r="J5" s="171">
        <v>7686238.1799999997</v>
      </c>
      <c r="K5" s="289">
        <f t="shared" si="0"/>
        <v>4996054</v>
      </c>
      <c r="L5" s="288">
        <f t="shared" si="1"/>
        <v>2690184.1799999997</v>
      </c>
      <c r="M5" s="200">
        <v>0.65</v>
      </c>
      <c r="N5" s="235">
        <v>0</v>
      </c>
      <c r="O5" s="235">
        <v>371054</v>
      </c>
      <c r="P5" s="199">
        <v>4625000</v>
      </c>
      <c r="Q5" s="199"/>
      <c r="R5" s="199"/>
      <c r="S5" s="199"/>
      <c r="T5" s="199"/>
      <c r="U5" s="199"/>
      <c r="V5" s="199"/>
      <c r="W5" s="199"/>
      <c r="X5" s="184" t="b">
        <f t="shared" ref="X5" si="7">K5=SUM(N5:W5)</f>
        <v>1</v>
      </c>
      <c r="Y5" s="185">
        <f t="shared" ref="Y5" si="8">ROUND(K5/J5,4)</f>
        <v>0.65</v>
      </c>
      <c r="Z5" s="183" t="b">
        <f t="shared" ref="Z5" si="9">Y5=M5</f>
        <v>1</v>
      </c>
      <c r="AA5" s="183" t="b">
        <f t="shared" ref="AA5" si="10">J5=K5+L5</f>
        <v>1</v>
      </c>
    </row>
    <row r="6" spans="1:28" ht="24" x14ac:dyDescent="0.2">
      <c r="A6" s="214" t="s">
        <v>47</v>
      </c>
      <c r="B6" s="215" t="s">
        <v>436</v>
      </c>
      <c r="C6" s="216" t="s">
        <v>84</v>
      </c>
      <c r="D6" s="228" t="s">
        <v>605</v>
      </c>
      <c r="E6" s="221" t="s">
        <v>106</v>
      </c>
      <c r="F6" s="124" t="s">
        <v>437</v>
      </c>
      <c r="G6" s="126" t="s">
        <v>98</v>
      </c>
      <c r="H6" s="150">
        <v>0.57199999999999995</v>
      </c>
      <c r="I6" s="126" t="s">
        <v>439</v>
      </c>
      <c r="J6" s="290">
        <v>7813922</v>
      </c>
      <c r="K6" s="290">
        <f t="shared" si="0"/>
        <v>4688353</v>
      </c>
      <c r="L6" s="291">
        <f>J6-K6</f>
        <v>3125569</v>
      </c>
      <c r="M6" s="218">
        <v>0.6</v>
      </c>
      <c r="N6" s="222">
        <v>0</v>
      </c>
      <c r="O6" s="222">
        <v>0</v>
      </c>
      <c r="P6" s="217">
        <f>K6</f>
        <v>4688353</v>
      </c>
      <c r="Q6" s="219"/>
      <c r="R6" s="219"/>
      <c r="S6" s="219"/>
      <c r="T6" s="219"/>
      <c r="U6" s="219"/>
      <c r="V6" s="219"/>
      <c r="W6" s="219"/>
      <c r="X6" s="184" t="b">
        <f t="shared" si="2"/>
        <v>1</v>
      </c>
      <c r="Y6" s="185">
        <f t="shared" si="3"/>
        <v>0.6</v>
      </c>
      <c r="Z6" s="183" t="b">
        <f t="shared" si="6"/>
        <v>1</v>
      </c>
      <c r="AA6" s="183" t="b">
        <f t="shared" si="5"/>
        <v>1</v>
      </c>
    </row>
    <row r="7" spans="1:28" s="159" customFormat="1" ht="24" x14ac:dyDescent="0.2">
      <c r="A7" s="214" t="s">
        <v>48</v>
      </c>
      <c r="B7" s="215" t="s">
        <v>438</v>
      </c>
      <c r="C7" s="216" t="s">
        <v>84</v>
      </c>
      <c r="D7" s="228" t="s">
        <v>604</v>
      </c>
      <c r="E7" s="221" t="s">
        <v>113</v>
      </c>
      <c r="F7" s="124" t="s">
        <v>1110</v>
      </c>
      <c r="G7" s="126" t="s">
        <v>99</v>
      </c>
      <c r="H7" s="150">
        <v>6.1639999999999997</v>
      </c>
      <c r="I7" s="126" t="s">
        <v>439</v>
      </c>
      <c r="J7" s="290">
        <v>9924198.7400000002</v>
      </c>
      <c r="K7" s="290">
        <f t="shared" si="0"/>
        <v>4962099</v>
      </c>
      <c r="L7" s="291">
        <f t="shared" ref="L7:L20" si="11">J7-K7</f>
        <v>4962099.74</v>
      </c>
      <c r="M7" s="218">
        <v>0.5</v>
      </c>
      <c r="N7" s="222">
        <v>0</v>
      </c>
      <c r="O7" s="222">
        <v>0</v>
      </c>
      <c r="P7" s="217">
        <f t="shared" ref="P7:P20" si="12">K7</f>
        <v>4962099</v>
      </c>
      <c r="Q7" s="219"/>
      <c r="R7" s="219"/>
      <c r="S7" s="219"/>
      <c r="T7" s="219"/>
      <c r="U7" s="219"/>
      <c r="V7" s="219"/>
      <c r="W7" s="219"/>
      <c r="X7" s="184" t="b">
        <f t="shared" si="2"/>
        <v>1</v>
      </c>
      <c r="Y7" s="185">
        <f t="shared" si="3"/>
        <v>0.5</v>
      </c>
      <c r="Z7" s="183" t="b">
        <f t="shared" si="6"/>
        <v>1</v>
      </c>
      <c r="AA7" s="183" t="b">
        <f t="shared" si="5"/>
        <v>1</v>
      </c>
      <c r="AB7" s="186"/>
    </row>
    <row r="8" spans="1:28" ht="24" x14ac:dyDescent="0.2">
      <c r="A8" s="214" t="s">
        <v>49</v>
      </c>
      <c r="B8" s="215" t="s">
        <v>440</v>
      </c>
      <c r="C8" s="216" t="s">
        <v>84</v>
      </c>
      <c r="D8" s="228" t="s">
        <v>603</v>
      </c>
      <c r="E8" s="221" t="s">
        <v>112</v>
      </c>
      <c r="F8" s="124" t="s">
        <v>441</v>
      </c>
      <c r="G8" s="126" t="s">
        <v>98</v>
      </c>
      <c r="H8" s="150">
        <v>2.11</v>
      </c>
      <c r="I8" s="126" t="s">
        <v>442</v>
      </c>
      <c r="J8" s="290">
        <v>5238379.6100000003</v>
      </c>
      <c r="K8" s="290">
        <f t="shared" si="0"/>
        <v>2619189</v>
      </c>
      <c r="L8" s="291">
        <f t="shared" si="11"/>
        <v>2619190.6100000003</v>
      </c>
      <c r="M8" s="218">
        <v>0.5</v>
      </c>
      <c r="N8" s="222">
        <v>0</v>
      </c>
      <c r="O8" s="222">
        <v>0</v>
      </c>
      <c r="P8" s="217">
        <f t="shared" si="12"/>
        <v>2619189</v>
      </c>
      <c r="Q8" s="219"/>
      <c r="R8" s="219"/>
      <c r="S8" s="219"/>
      <c r="T8" s="219"/>
      <c r="U8" s="219"/>
      <c r="V8" s="219"/>
      <c r="W8" s="219"/>
      <c r="X8" s="184" t="b">
        <f t="shared" si="2"/>
        <v>1</v>
      </c>
      <c r="Y8" s="185">
        <f t="shared" si="3"/>
        <v>0.5</v>
      </c>
      <c r="Z8" s="183" t="b">
        <f t="shared" si="6"/>
        <v>1</v>
      </c>
      <c r="AA8" s="183" t="b">
        <f t="shared" si="5"/>
        <v>1</v>
      </c>
    </row>
    <row r="9" spans="1:28" ht="24" x14ac:dyDescent="0.2">
      <c r="A9" s="214" t="s">
        <v>50</v>
      </c>
      <c r="B9" s="215" t="s">
        <v>443</v>
      </c>
      <c r="C9" s="216" t="s">
        <v>84</v>
      </c>
      <c r="D9" s="228" t="s">
        <v>612</v>
      </c>
      <c r="E9" s="221" t="s">
        <v>107</v>
      </c>
      <c r="F9" s="124" t="s">
        <v>444</v>
      </c>
      <c r="G9" s="126" t="s">
        <v>99</v>
      </c>
      <c r="H9" s="150">
        <v>1</v>
      </c>
      <c r="I9" s="126" t="s">
        <v>445</v>
      </c>
      <c r="J9" s="290">
        <v>1552388.82</v>
      </c>
      <c r="K9" s="290">
        <f t="shared" si="0"/>
        <v>776194</v>
      </c>
      <c r="L9" s="291">
        <f t="shared" si="11"/>
        <v>776194.82000000007</v>
      </c>
      <c r="M9" s="218">
        <v>0.5</v>
      </c>
      <c r="N9" s="222">
        <v>0</v>
      </c>
      <c r="O9" s="222">
        <v>0</v>
      </c>
      <c r="P9" s="217">
        <f t="shared" si="12"/>
        <v>776194</v>
      </c>
      <c r="Q9" s="219"/>
      <c r="R9" s="219"/>
      <c r="S9" s="219"/>
      <c r="T9" s="219"/>
      <c r="U9" s="219"/>
      <c r="V9" s="219"/>
      <c r="W9" s="219"/>
      <c r="X9" s="184" t="b">
        <f t="shared" si="2"/>
        <v>1</v>
      </c>
      <c r="Y9" s="185">
        <f t="shared" si="3"/>
        <v>0.5</v>
      </c>
      <c r="Z9" s="183" t="b">
        <f t="shared" si="6"/>
        <v>1</v>
      </c>
      <c r="AA9" s="183" t="b">
        <f t="shared" si="5"/>
        <v>1</v>
      </c>
    </row>
    <row r="10" spans="1:28" ht="24" x14ac:dyDescent="0.2">
      <c r="A10" s="214" t="s">
        <v>51</v>
      </c>
      <c r="B10" s="215" t="s">
        <v>446</v>
      </c>
      <c r="C10" s="216" t="s">
        <v>84</v>
      </c>
      <c r="D10" s="228" t="s">
        <v>613</v>
      </c>
      <c r="E10" s="221" t="s">
        <v>119</v>
      </c>
      <c r="F10" s="124" t="s">
        <v>447</v>
      </c>
      <c r="G10" s="126" t="s">
        <v>100</v>
      </c>
      <c r="H10" s="150">
        <v>4.3719999999999999</v>
      </c>
      <c r="I10" s="126" t="s">
        <v>448</v>
      </c>
      <c r="J10" s="290">
        <v>2954019.18</v>
      </c>
      <c r="K10" s="290">
        <f t="shared" si="0"/>
        <v>1477009</v>
      </c>
      <c r="L10" s="291">
        <f t="shared" si="11"/>
        <v>1477010.1800000002</v>
      </c>
      <c r="M10" s="218">
        <v>0.5</v>
      </c>
      <c r="N10" s="222">
        <v>0</v>
      </c>
      <c r="O10" s="222">
        <v>0</v>
      </c>
      <c r="P10" s="217">
        <f t="shared" si="12"/>
        <v>1477009</v>
      </c>
      <c r="Q10" s="219"/>
      <c r="R10" s="219"/>
      <c r="S10" s="219"/>
      <c r="T10" s="219"/>
      <c r="U10" s="219"/>
      <c r="V10" s="219"/>
      <c r="W10" s="219"/>
      <c r="X10" s="184" t="b">
        <f t="shared" si="2"/>
        <v>1</v>
      </c>
      <c r="Y10" s="185">
        <f t="shared" si="3"/>
        <v>0.5</v>
      </c>
      <c r="Z10" s="183" t="b">
        <f t="shared" si="6"/>
        <v>1</v>
      </c>
      <c r="AA10" s="183" t="b">
        <f t="shared" si="5"/>
        <v>1</v>
      </c>
    </row>
    <row r="11" spans="1:28" ht="24" customHeight="1" x14ac:dyDescent="0.2">
      <c r="A11" s="214" t="s">
        <v>52</v>
      </c>
      <c r="B11" s="215" t="s">
        <v>449</v>
      </c>
      <c r="C11" s="216" t="s">
        <v>84</v>
      </c>
      <c r="D11" s="228" t="s">
        <v>606</v>
      </c>
      <c r="E11" s="221" t="s">
        <v>117</v>
      </c>
      <c r="F11" s="124" t="s">
        <v>450</v>
      </c>
      <c r="G11" s="126" t="s">
        <v>99</v>
      </c>
      <c r="H11" s="150">
        <v>11.930999999999999</v>
      </c>
      <c r="I11" s="126" t="s">
        <v>451</v>
      </c>
      <c r="J11" s="290">
        <v>9915984.2699999996</v>
      </c>
      <c r="K11" s="290">
        <f t="shared" si="0"/>
        <v>4957992</v>
      </c>
      <c r="L11" s="291">
        <f t="shared" si="11"/>
        <v>4957992.2699999996</v>
      </c>
      <c r="M11" s="218">
        <v>0.5</v>
      </c>
      <c r="N11" s="222">
        <v>0</v>
      </c>
      <c r="O11" s="222">
        <v>0</v>
      </c>
      <c r="P11" s="217">
        <f t="shared" si="12"/>
        <v>4957992</v>
      </c>
      <c r="Q11" s="219"/>
      <c r="R11" s="219"/>
      <c r="S11" s="219"/>
      <c r="T11" s="219"/>
      <c r="U11" s="219"/>
      <c r="V11" s="219"/>
      <c r="W11" s="219"/>
      <c r="X11" s="184" t="b">
        <f t="shared" si="2"/>
        <v>1</v>
      </c>
      <c r="Y11" s="185">
        <f t="shared" si="3"/>
        <v>0.5</v>
      </c>
      <c r="Z11" s="183" t="b">
        <f t="shared" si="6"/>
        <v>1</v>
      </c>
      <c r="AA11" s="183" t="b">
        <f t="shared" si="5"/>
        <v>1</v>
      </c>
    </row>
    <row r="12" spans="1:28" ht="22.9" x14ac:dyDescent="0.25">
      <c r="A12" s="214" t="s">
        <v>53</v>
      </c>
      <c r="B12" s="215" t="s">
        <v>452</v>
      </c>
      <c r="C12" s="216" t="s">
        <v>84</v>
      </c>
      <c r="D12" s="228" t="s">
        <v>602</v>
      </c>
      <c r="E12" s="221" t="s">
        <v>114</v>
      </c>
      <c r="F12" s="124" t="s">
        <v>1111</v>
      </c>
      <c r="G12" s="126" t="s">
        <v>99</v>
      </c>
      <c r="H12" s="150">
        <v>4.0949999999999998</v>
      </c>
      <c r="I12" s="126" t="s">
        <v>453</v>
      </c>
      <c r="J12" s="290">
        <v>5416929.6799999997</v>
      </c>
      <c r="K12" s="290">
        <f t="shared" si="0"/>
        <v>2708464</v>
      </c>
      <c r="L12" s="291">
        <f t="shared" si="11"/>
        <v>2708465.6799999997</v>
      </c>
      <c r="M12" s="218">
        <v>0.5</v>
      </c>
      <c r="N12" s="222">
        <v>0</v>
      </c>
      <c r="O12" s="222">
        <v>0</v>
      </c>
      <c r="P12" s="217">
        <f t="shared" si="12"/>
        <v>2708464</v>
      </c>
      <c r="Q12" s="219"/>
      <c r="R12" s="219"/>
      <c r="S12" s="219"/>
      <c r="T12" s="219"/>
      <c r="U12" s="219"/>
      <c r="V12" s="219"/>
      <c r="W12" s="219"/>
      <c r="X12" s="184" t="b">
        <f t="shared" si="2"/>
        <v>1</v>
      </c>
      <c r="Y12" s="185">
        <f t="shared" si="3"/>
        <v>0.5</v>
      </c>
      <c r="Z12" s="183" t="b">
        <f t="shared" si="6"/>
        <v>1</v>
      </c>
      <c r="AA12" s="183" t="b">
        <f t="shared" si="5"/>
        <v>1</v>
      </c>
    </row>
    <row r="13" spans="1:28" ht="24" x14ac:dyDescent="0.2">
      <c r="A13" s="214" t="s">
        <v>54</v>
      </c>
      <c r="B13" s="215" t="s">
        <v>454</v>
      </c>
      <c r="C13" s="216" t="s">
        <v>84</v>
      </c>
      <c r="D13" s="228" t="s">
        <v>610</v>
      </c>
      <c r="E13" s="221" t="s">
        <v>111</v>
      </c>
      <c r="F13" s="124" t="s">
        <v>455</v>
      </c>
      <c r="G13" s="126" t="s">
        <v>99</v>
      </c>
      <c r="H13" s="150">
        <v>3.39</v>
      </c>
      <c r="I13" s="126" t="s">
        <v>456</v>
      </c>
      <c r="J13" s="290">
        <v>8614168.1199999992</v>
      </c>
      <c r="K13" s="290">
        <f t="shared" si="0"/>
        <v>4307084</v>
      </c>
      <c r="L13" s="291">
        <f t="shared" si="11"/>
        <v>4307084.1199999992</v>
      </c>
      <c r="M13" s="218">
        <v>0.5</v>
      </c>
      <c r="N13" s="222">
        <v>0</v>
      </c>
      <c r="O13" s="222">
        <v>0</v>
      </c>
      <c r="P13" s="217">
        <f t="shared" si="12"/>
        <v>4307084</v>
      </c>
      <c r="Q13" s="219"/>
      <c r="R13" s="219"/>
      <c r="S13" s="219"/>
      <c r="T13" s="219"/>
      <c r="U13" s="219"/>
      <c r="V13" s="219"/>
      <c r="W13" s="219"/>
      <c r="X13" s="184" t="b">
        <f t="shared" si="2"/>
        <v>1</v>
      </c>
      <c r="Y13" s="185">
        <f t="shared" si="3"/>
        <v>0.5</v>
      </c>
      <c r="Z13" s="183" t="b">
        <f t="shared" si="6"/>
        <v>1</v>
      </c>
      <c r="AA13" s="183" t="b">
        <f t="shared" si="5"/>
        <v>1</v>
      </c>
    </row>
    <row r="14" spans="1:28" ht="24" x14ac:dyDescent="0.2">
      <c r="A14" s="214" t="s">
        <v>55</v>
      </c>
      <c r="B14" s="215" t="s">
        <v>457</v>
      </c>
      <c r="C14" s="216" t="s">
        <v>84</v>
      </c>
      <c r="D14" s="228" t="s">
        <v>614</v>
      </c>
      <c r="E14" s="221" t="s">
        <v>109</v>
      </c>
      <c r="F14" s="124" t="s">
        <v>458</v>
      </c>
      <c r="G14" s="126" t="s">
        <v>99</v>
      </c>
      <c r="H14" s="150">
        <v>3.68</v>
      </c>
      <c r="I14" s="126" t="s">
        <v>448</v>
      </c>
      <c r="J14" s="290">
        <v>5588715</v>
      </c>
      <c r="K14" s="290">
        <f t="shared" si="0"/>
        <v>2794357</v>
      </c>
      <c r="L14" s="291">
        <f t="shared" si="11"/>
        <v>2794358</v>
      </c>
      <c r="M14" s="218">
        <v>0.5</v>
      </c>
      <c r="N14" s="222">
        <v>0</v>
      </c>
      <c r="O14" s="222">
        <v>0</v>
      </c>
      <c r="P14" s="217">
        <f t="shared" si="12"/>
        <v>2794357</v>
      </c>
      <c r="Q14" s="219"/>
      <c r="R14" s="219"/>
      <c r="S14" s="219"/>
      <c r="T14" s="219"/>
      <c r="U14" s="219"/>
      <c r="V14" s="219"/>
      <c r="W14" s="219"/>
      <c r="X14" s="184" t="b">
        <f t="shared" si="2"/>
        <v>1</v>
      </c>
      <c r="Y14" s="185">
        <f t="shared" si="3"/>
        <v>0.5</v>
      </c>
      <c r="Z14" s="183" t="b">
        <f t="shared" si="6"/>
        <v>1</v>
      </c>
      <c r="AA14" s="183" t="b">
        <f t="shared" si="5"/>
        <v>1</v>
      </c>
    </row>
    <row r="15" spans="1:28" ht="48" x14ac:dyDescent="0.2">
      <c r="A15" s="214" t="s">
        <v>56</v>
      </c>
      <c r="B15" s="215" t="s">
        <v>459</v>
      </c>
      <c r="C15" s="216" t="s">
        <v>84</v>
      </c>
      <c r="D15" s="228" t="s">
        <v>609</v>
      </c>
      <c r="E15" s="221" t="s">
        <v>108</v>
      </c>
      <c r="F15" s="124" t="s">
        <v>460</v>
      </c>
      <c r="G15" s="126" t="s">
        <v>100</v>
      </c>
      <c r="H15" s="150">
        <v>5.8029999999999999</v>
      </c>
      <c r="I15" s="126" t="s">
        <v>461</v>
      </c>
      <c r="J15" s="290">
        <v>4015323.11</v>
      </c>
      <c r="K15" s="290">
        <f t="shared" si="0"/>
        <v>2007661</v>
      </c>
      <c r="L15" s="291">
        <f t="shared" si="11"/>
        <v>2007662.1099999999</v>
      </c>
      <c r="M15" s="218">
        <v>0.5</v>
      </c>
      <c r="N15" s="222">
        <v>0</v>
      </c>
      <c r="O15" s="222">
        <v>0</v>
      </c>
      <c r="P15" s="217">
        <f t="shared" si="12"/>
        <v>2007661</v>
      </c>
      <c r="Q15" s="219"/>
      <c r="R15" s="219"/>
      <c r="S15" s="219"/>
      <c r="T15" s="219"/>
      <c r="U15" s="219"/>
      <c r="V15" s="219"/>
      <c r="W15" s="219"/>
      <c r="X15" s="184" t="b">
        <f t="shared" si="2"/>
        <v>1</v>
      </c>
      <c r="Y15" s="185">
        <f t="shared" si="3"/>
        <v>0.5</v>
      </c>
      <c r="Z15" s="183" t="b">
        <f t="shared" si="6"/>
        <v>1</v>
      </c>
      <c r="AA15" s="183" t="b">
        <f t="shared" si="5"/>
        <v>1</v>
      </c>
    </row>
    <row r="16" spans="1:28" ht="48" x14ac:dyDescent="0.2">
      <c r="A16" s="214" t="s">
        <v>57</v>
      </c>
      <c r="B16" s="215" t="s">
        <v>462</v>
      </c>
      <c r="C16" s="216" t="s">
        <v>84</v>
      </c>
      <c r="D16" s="228" t="s">
        <v>615</v>
      </c>
      <c r="E16" s="221" t="s">
        <v>103</v>
      </c>
      <c r="F16" s="124" t="s">
        <v>463</v>
      </c>
      <c r="G16" s="126" t="s">
        <v>98</v>
      </c>
      <c r="H16" s="150">
        <v>1.8049999999999999</v>
      </c>
      <c r="I16" s="126" t="s">
        <v>464</v>
      </c>
      <c r="J16" s="290">
        <v>6077513.2199999997</v>
      </c>
      <c r="K16" s="290">
        <f t="shared" si="0"/>
        <v>3038756</v>
      </c>
      <c r="L16" s="291">
        <f t="shared" si="11"/>
        <v>3038757.2199999997</v>
      </c>
      <c r="M16" s="218">
        <v>0.5</v>
      </c>
      <c r="N16" s="222">
        <v>0</v>
      </c>
      <c r="O16" s="222">
        <v>0</v>
      </c>
      <c r="P16" s="217">
        <f t="shared" si="12"/>
        <v>3038756</v>
      </c>
      <c r="Q16" s="219"/>
      <c r="R16" s="219"/>
      <c r="S16" s="219"/>
      <c r="T16" s="219"/>
      <c r="U16" s="219"/>
      <c r="V16" s="219"/>
      <c r="W16" s="219"/>
      <c r="X16" s="184" t="b">
        <f t="shared" si="2"/>
        <v>1</v>
      </c>
      <c r="Y16" s="185">
        <f t="shared" si="3"/>
        <v>0.5</v>
      </c>
      <c r="Z16" s="183" t="b">
        <f t="shared" si="6"/>
        <v>1</v>
      </c>
      <c r="AA16" s="183" t="b">
        <f t="shared" si="5"/>
        <v>1</v>
      </c>
    </row>
    <row r="17" spans="1:27" s="190" customFormat="1" ht="24" x14ac:dyDescent="0.2">
      <c r="A17" s="214" t="s">
        <v>58</v>
      </c>
      <c r="B17" s="215" t="s">
        <v>465</v>
      </c>
      <c r="C17" s="216" t="s">
        <v>84</v>
      </c>
      <c r="D17" s="228" t="s">
        <v>607</v>
      </c>
      <c r="E17" s="221" t="s">
        <v>110</v>
      </c>
      <c r="F17" s="124" t="s">
        <v>466</v>
      </c>
      <c r="G17" s="126" t="s">
        <v>99</v>
      </c>
      <c r="H17" s="150">
        <v>1.4490000000000001</v>
      </c>
      <c r="I17" s="126" t="s">
        <v>445</v>
      </c>
      <c r="J17" s="290">
        <v>3890000</v>
      </c>
      <c r="K17" s="290">
        <f t="shared" si="0"/>
        <v>1945000</v>
      </c>
      <c r="L17" s="291">
        <f t="shared" si="11"/>
        <v>1945000</v>
      </c>
      <c r="M17" s="218">
        <v>0.5</v>
      </c>
      <c r="N17" s="222">
        <v>0</v>
      </c>
      <c r="O17" s="222">
        <v>0</v>
      </c>
      <c r="P17" s="217">
        <f t="shared" si="12"/>
        <v>1945000</v>
      </c>
      <c r="Q17" s="219"/>
      <c r="R17" s="219"/>
      <c r="S17" s="219"/>
      <c r="T17" s="219"/>
      <c r="U17" s="219"/>
      <c r="V17" s="219"/>
      <c r="W17" s="219"/>
      <c r="X17" s="184" t="b">
        <f t="shared" si="2"/>
        <v>1</v>
      </c>
      <c r="Y17" s="185">
        <f t="shared" si="3"/>
        <v>0.5</v>
      </c>
      <c r="Z17" s="183" t="b">
        <f t="shared" si="6"/>
        <v>1</v>
      </c>
      <c r="AA17" s="183" t="b">
        <f t="shared" si="5"/>
        <v>1</v>
      </c>
    </row>
    <row r="18" spans="1:27" s="190" customFormat="1" ht="60" x14ac:dyDescent="0.2">
      <c r="A18" s="214" t="s">
        <v>59</v>
      </c>
      <c r="B18" s="215" t="s">
        <v>467</v>
      </c>
      <c r="C18" s="216" t="s">
        <v>84</v>
      </c>
      <c r="D18" s="228" t="s">
        <v>611</v>
      </c>
      <c r="E18" s="221" t="s">
        <v>115</v>
      </c>
      <c r="F18" s="124" t="s">
        <v>468</v>
      </c>
      <c r="G18" s="126" t="s">
        <v>99</v>
      </c>
      <c r="H18" s="150">
        <v>2.3450000000000002</v>
      </c>
      <c r="I18" s="126" t="s">
        <v>464</v>
      </c>
      <c r="J18" s="290">
        <v>1576786.3</v>
      </c>
      <c r="K18" s="290">
        <f t="shared" si="0"/>
        <v>788393</v>
      </c>
      <c r="L18" s="291">
        <f t="shared" si="11"/>
        <v>788393.3</v>
      </c>
      <c r="M18" s="218">
        <v>0.5</v>
      </c>
      <c r="N18" s="222">
        <v>0</v>
      </c>
      <c r="O18" s="222">
        <v>0</v>
      </c>
      <c r="P18" s="217">
        <f t="shared" si="12"/>
        <v>788393</v>
      </c>
      <c r="Q18" s="219"/>
      <c r="R18" s="219"/>
      <c r="S18" s="219"/>
      <c r="T18" s="219"/>
      <c r="U18" s="219"/>
      <c r="V18" s="219"/>
      <c r="W18" s="219"/>
      <c r="X18" s="184" t="b">
        <f t="shared" si="2"/>
        <v>1</v>
      </c>
      <c r="Y18" s="185">
        <f t="shared" si="3"/>
        <v>0.5</v>
      </c>
      <c r="Z18" s="183" t="b">
        <f t="shared" si="6"/>
        <v>1</v>
      </c>
      <c r="AA18" s="183" t="b">
        <f t="shared" si="5"/>
        <v>1</v>
      </c>
    </row>
    <row r="19" spans="1:27" ht="24" x14ac:dyDescent="0.2">
      <c r="A19" s="214" t="s">
        <v>60</v>
      </c>
      <c r="B19" s="215" t="s">
        <v>469</v>
      </c>
      <c r="C19" s="216" t="s">
        <v>84</v>
      </c>
      <c r="D19" s="228" t="s">
        <v>608</v>
      </c>
      <c r="E19" s="221" t="s">
        <v>118</v>
      </c>
      <c r="F19" s="124" t="s">
        <v>470</v>
      </c>
      <c r="G19" s="126" t="s">
        <v>99</v>
      </c>
      <c r="H19" s="150">
        <v>2.0739999999999998</v>
      </c>
      <c r="I19" s="126" t="s">
        <v>464</v>
      </c>
      <c r="J19" s="290">
        <v>2710000</v>
      </c>
      <c r="K19" s="290">
        <f t="shared" si="0"/>
        <v>1355000</v>
      </c>
      <c r="L19" s="291">
        <f t="shared" si="11"/>
        <v>1355000</v>
      </c>
      <c r="M19" s="218">
        <v>0.5</v>
      </c>
      <c r="N19" s="222">
        <v>0</v>
      </c>
      <c r="O19" s="222">
        <v>0</v>
      </c>
      <c r="P19" s="217">
        <f t="shared" si="12"/>
        <v>1355000</v>
      </c>
      <c r="Q19" s="219"/>
      <c r="R19" s="219"/>
      <c r="S19" s="219"/>
      <c r="T19" s="219"/>
      <c r="U19" s="219"/>
      <c r="V19" s="219"/>
      <c r="W19" s="219"/>
      <c r="X19" s="184" t="b">
        <f t="shared" si="2"/>
        <v>1</v>
      </c>
      <c r="Y19" s="185">
        <f t="shared" si="3"/>
        <v>0.5</v>
      </c>
      <c r="Z19" s="183" t="b">
        <f t="shared" si="6"/>
        <v>1</v>
      </c>
      <c r="AA19" s="183" t="b">
        <f t="shared" si="5"/>
        <v>1</v>
      </c>
    </row>
    <row r="20" spans="1:27" s="190" customFormat="1" ht="24" x14ac:dyDescent="0.2">
      <c r="A20" s="220" t="s">
        <v>753</v>
      </c>
      <c r="B20" s="215" t="s">
        <v>471</v>
      </c>
      <c r="C20" s="216" t="s">
        <v>84</v>
      </c>
      <c r="D20" s="228" t="s">
        <v>616</v>
      </c>
      <c r="E20" s="221" t="s">
        <v>105</v>
      </c>
      <c r="F20" s="124" t="s">
        <v>472</v>
      </c>
      <c r="G20" s="126" t="s">
        <v>99</v>
      </c>
      <c r="H20" s="150">
        <v>2.427</v>
      </c>
      <c r="I20" s="126" t="s">
        <v>464</v>
      </c>
      <c r="J20" s="290">
        <v>5894889.8499999996</v>
      </c>
      <c r="K20" s="290">
        <v>249240.16</v>
      </c>
      <c r="L20" s="291">
        <f t="shared" si="11"/>
        <v>5645649.6899999995</v>
      </c>
      <c r="M20" s="218">
        <v>0.5</v>
      </c>
      <c r="N20" s="222">
        <v>0</v>
      </c>
      <c r="O20" s="222">
        <v>0</v>
      </c>
      <c r="P20" s="217">
        <f t="shared" si="12"/>
        <v>249240.16</v>
      </c>
      <c r="Q20" s="219"/>
      <c r="R20" s="219"/>
      <c r="S20" s="219"/>
      <c r="T20" s="219"/>
      <c r="U20" s="219"/>
      <c r="V20" s="219"/>
      <c r="W20" s="219"/>
      <c r="X20" s="184" t="b">
        <f t="shared" si="2"/>
        <v>1</v>
      </c>
      <c r="Y20" s="185">
        <f t="shared" si="3"/>
        <v>4.2299999999999997E-2</v>
      </c>
      <c r="Z20" s="183" t="b">
        <f>Y20=M20</f>
        <v>0</v>
      </c>
      <c r="AA20" s="183" t="b">
        <f t="shared" si="5"/>
        <v>1</v>
      </c>
    </row>
    <row r="21" spans="1:27" ht="20.100000000000001" customHeight="1" x14ac:dyDescent="0.25">
      <c r="A21" s="394" t="s">
        <v>43</v>
      </c>
      <c r="B21" s="394"/>
      <c r="C21" s="394"/>
      <c r="D21" s="394"/>
      <c r="E21" s="394"/>
      <c r="F21" s="394"/>
      <c r="G21" s="394"/>
      <c r="H21" s="129">
        <f>SUM(H3:H20)</f>
        <v>68.718000000000004</v>
      </c>
      <c r="I21" s="130" t="s">
        <v>13</v>
      </c>
      <c r="J21" s="155">
        <f>SUM(J3:J20)</f>
        <v>98029907.269999981</v>
      </c>
      <c r="K21" s="155">
        <f>SUM(K3:K20)</f>
        <v>48251070.159999996</v>
      </c>
      <c r="L21" s="155">
        <f>SUM(L3:L20)</f>
        <v>49778837.109999992</v>
      </c>
      <c r="M21" s="131" t="s">
        <v>13</v>
      </c>
      <c r="N21" s="155">
        <f t="shared" ref="N21:W21" si="13">SUM(N3:N20)</f>
        <v>418373</v>
      </c>
      <c r="O21" s="155">
        <f t="shared" si="13"/>
        <v>1979172</v>
      </c>
      <c r="P21" s="155">
        <f t="shared" si="13"/>
        <v>45582125.159999996</v>
      </c>
      <c r="Q21" s="155">
        <f t="shared" si="13"/>
        <v>271400</v>
      </c>
      <c r="R21" s="155">
        <f t="shared" si="13"/>
        <v>0</v>
      </c>
      <c r="S21" s="155">
        <f t="shared" si="13"/>
        <v>0</v>
      </c>
      <c r="T21" s="155">
        <f t="shared" si="13"/>
        <v>0</v>
      </c>
      <c r="U21" s="155">
        <f t="shared" si="13"/>
        <v>0</v>
      </c>
      <c r="V21" s="155">
        <f t="shared" si="13"/>
        <v>0</v>
      </c>
      <c r="W21" s="155">
        <f t="shared" si="13"/>
        <v>0</v>
      </c>
      <c r="X21" s="141" t="b">
        <f>K21=SUM(N21:W21)</f>
        <v>1</v>
      </c>
      <c r="Y21" s="146">
        <f>ROUND(K21/J21,4)</f>
        <v>0.49220000000000003</v>
      </c>
      <c r="Z21" s="147" t="s">
        <v>13</v>
      </c>
      <c r="AA21" s="147" t="b">
        <f>J21=K21+L21</f>
        <v>1</v>
      </c>
    </row>
    <row r="22" spans="1:27" ht="20.100000000000001" customHeight="1" x14ac:dyDescent="0.25">
      <c r="A22" s="393" t="s">
        <v>36</v>
      </c>
      <c r="B22" s="393"/>
      <c r="C22" s="393"/>
      <c r="D22" s="393"/>
      <c r="E22" s="393"/>
      <c r="F22" s="393"/>
      <c r="G22" s="393"/>
      <c r="H22" s="132">
        <f>SUMIF($C$3:$C$20,"K",H3:H20)</f>
        <v>15.501000000000001</v>
      </c>
      <c r="I22" s="133" t="s">
        <v>13</v>
      </c>
      <c r="J22" s="156">
        <f>SUMIF($C$3:$C$20,"K",J3:J20)</f>
        <v>16846689.370000001</v>
      </c>
      <c r="K22" s="156">
        <f>SUMIF($C$3:$C$20,"K",K3:K20)</f>
        <v>9576279</v>
      </c>
      <c r="L22" s="156">
        <f>SUMIF($C$3:$C$20,"K",L3:L20)</f>
        <v>7270410.3700000001</v>
      </c>
      <c r="M22" s="134" t="s">
        <v>13</v>
      </c>
      <c r="N22" s="156">
        <f t="shared" ref="N22:W22" si="14">SUMIF($C$3:$C$20,"K",N3:N20)</f>
        <v>418373</v>
      </c>
      <c r="O22" s="156">
        <f t="shared" si="14"/>
        <v>1979172</v>
      </c>
      <c r="P22" s="156">
        <f t="shared" si="14"/>
        <v>6907334</v>
      </c>
      <c r="Q22" s="156">
        <f t="shared" si="14"/>
        <v>271400</v>
      </c>
      <c r="R22" s="156">
        <f t="shared" si="14"/>
        <v>0</v>
      </c>
      <c r="S22" s="156">
        <f t="shared" si="14"/>
        <v>0</v>
      </c>
      <c r="T22" s="156">
        <f t="shared" si="14"/>
        <v>0</v>
      </c>
      <c r="U22" s="156">
        <f t="shared" si="14"/>
        <v>0</v>
      </c>
      <c r="V22" s="156">
        <f t="shared" si="14"/>
        <v>0</v>
      </c>
      <c r="W22" s="156">
        <f t="shared" si="14"/>
        <v>0</v>
      </c>
      <c r="X22" s="141" t="b">
        <f>K22=SUM(N22:W22)</f>
        <v>1</v>
      </c>
      <c r="Y22" s="146">
        <f>ROUND(K22/J22,4)</f>
        <v>0.56840000000000002</v>
      </c>
      <c r="Z22" s="147" t="s">
        <v>13</v>
      </c>
      <c r="AA22" s="147" t="b">
        <f>J22=K22+L22</f>
        <v>1</v>
      </c>
    </row>
    <row r="23" spans="1:27" ht="20.100000000000001" customHeight="1" x14ac:dyDescent="0.25">
      <c r="A23" s="394" t="s">
        <v>37</v>
      </c>
      <c r="B23" s="394"/>
      <c r="C23" s="394"/>
      <c r="D23" s="394"/>
      <c r="E23" s="394"/>
      <c r="F23" s="394"/>
      <c r="G23" s="394"/>
      <c r="H23" s="129">
        <f>SUMIF($C3:$C$20,"N",H3:H20)</f>
        <v>53.216999999999992</v>
      </c>
      <c r="I23" s="130" t="s">
        <v>13</v>
      </c>
      <c r="J23" s="155">
        <f>SUMIF($C3:$C$20,"N",J3:J20)</f>
        <v>81183217.899999991</v>
      </c>
      <c r="K23" s="155">
        <f>SUMIF($C3:$C$20,"N",K3:K20)</f>
        <v>38674791.159999996</v>
      </c>
      <c r="L23" s="155">
        <f>SUMIF($C3:$C$20,"N",L3:L20)</f>
        <v>42508426.739999995</v>
      </c>
      <c r="M23" s="131" t="s">
        <v>13</v>
      </c>
      <c r="N23" s="155">
        <f>SUMIF($C3:$C$20,"N",N3:N20)</f>
        <v>0</v>
      </c>
      <c r="O23" s="155">
        <f>SUMIF($C3:$C$20,"N",O3:O20)</f>
        <v>0</v>
      </c>
      <c r="P23" s="155">
        <f>SUMIF($C3:$C$20,"N",P3:P20)</f>
        <v>38674791.159999996</v>
      </c>
      <c r="Q23" s="155">
        <f>SUMIF($C3:$C$20,"N",Q3:Q20)</f>
        <v>0</v>
      </c>
      <c r="R23" s="155">
        <f>SUMIF($C3:$C$20,"N",R3:R20)</f>
        <v>0</v>
      </c>
      <c r="S23" s="155">
        <f>SUMIF($C3:$C$20,"N",S3:S20)</f>
        <v>0</v>
      </c>
      <c r="T23" s="155">
        <f>SUMIF($C3:$C$20,"N",T3:T20)</f>
        <v>0</v>
      </c>
      <c r="U23" s="155">
        <f>SUMIF($C3:$C$20,"N",U3:U20)</f>
        <v>0</v>
      </c>
      <c r="V23" s="155">
        <f>SUMIF($C3:$C$20,"N",V3:V20)</f>
        <v>0</v>
      </c>
      <c r="W23" s="155">
        <f>SUMIF($C3:$C$20,"N",W3:W20)</f>
        <v>0</v>
      </c>
      <c r="X23" s="141" t="b">
        <f>K23=SUM(N23:W23)</f>
        <v>1</v>
      </c>
      <c r="Y23" s="146">
        <f>ROUND(K23/J23,4)</f>
        <v>0.47639999999999999</v>
      </c>
      <c r="Z23" s="147" t="s">
        <v>13</v>
      </c>
      <c r="AA23" s="147" t="b">
        <f>J23=K23+L23</f>
        <v>1</v>
      </c>
    </row>
    <row r="24" spans="1:27" ht="20.100000000000001" customHeight="1" x14ac:dyDescent="0.25">
      <c r="A24" s="393" t="s">
        <v>38</v>
      </c>
      <c r="B24" s="393"/>
      <c r="C24" s="393"/>
      <c r="D24" s="393"/>
      <c r="E24" s="393"/>
      <c r="F24" s="393"/>
      <c r="G24" s="393"/>
      <c r="H24" s="132">
        <f>SUMIF($C3:$C$20,"W",H3:H20)</f>
        <v>0</v>
      </c>
      <c r="I24" s="133" t="s">
        <v>13</v>
      </c>
      <c r="J24" s="156">
        <f>SUMIF($C3:$C$20,"W",J3:J20)</f>
        <v>0</v>
      </c>
      <c r="K24" s="156">
        <f>SUMIF($C3:$C$20,"W",K3:K20)</f>
        <v>0</v>
      </c>
      <c r="L24" s="156">
        <f>SUMIF($C3:$C$20,"W",L3:L20)</f>
        <v>0</v>
      </c>
      <c r="M24" s="134" t="s">
        <v>13</v>
      </c>
      <c r="N24" s="156">
        <f>SUMIF($C3:$C$20,"W",N3:N20)</f>
        <v>0</v>
      </c>
      <c r="O24" s="156">
        <f>SUMIF($C3:$C$20,"W",O3:O20)</f>
        <v>0</v>
      </c>
      <c r="P24" s="156">
        <f>SUMIF($C3:$C$20,"W",P3:P20)</f>
        <v>0</v>
      </c>
      <c r="Q24" s="156">
        <f>SUMIF($C3:$C$20,"W",Q3:Q20)</f>
        <v>0</v>
      </c>
      <c r="R24" s="156">
        <f>SUMIF($C3:$C$20,"W",R3:R20)</f>
        <v>0</v>
      </c>
      <c r="S24" s="156">
        <f>SUMIF($C3:$C$20,"W",S3:S20)</f>
        <v>0</v>
      </c>
      <c r="T24" s="156">
        <f>SUMIF($C3:$C$20,"W",T3:T20)</f>
        <v>0</v>
      </c>
      <c r="U24" s="156">
        <f>SUMIF($C3:$C$20,"W",U3:U20)</f>
        <v>0</v>
      </c>
      <c r="V24" s="156">
        <f>SUMIF($C3:$C$20,"W",V3:V20)</f>
        <v>0</v>
      </c>
      <c r="W24" s="156">
        <f>SUMIF($C3:$C$20,"W",W3:W20)</f>
        <v>0</v>
      </c>
      <c r="X24" s="141" t="b">
        <f>K24=SUM(N24:W24)</f>
        <v>1</v>
      </c>
      <c r="Y24" s="146" t="e">
        <f>ROUND(K24/J24,4)</f>
        <v>#DIV/0!</v>
      </c>
      <c r="Z24" s="147" t="s">
        <v>13</v>
      </c>
      <c r="AA24" s="147" t="b">
        <f>J24=K24+L24</f>
        <v>1</v>
      </c>
    </row>
    <row r="25" spans="1:27" x14ac:dyDescent="0.25">
      <c r="A25" s="157"/>
      <c r="B25" s="157"/>
      <c r="C25" s="157"/>
      <c r="D25" s="173"/>
      <c r="E25" s="157"/>
      <c r="F25" s="157"/>
      <c r="G25" s="157"/>
      <c r="H25" s="118"/>
      <c r="I25" s="118"/>
      <c r="J25" s="292"/>
      <c r="K25" s="292"/>
      <c r="L25" s="293"/>
      <c r="M25" s="119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7" x14ac:dyDescent="0.25">
      <c r="A26" s="136" t="s">
        <v>23</v>
      </c>
      <c r="B26" s="136"/>
      <c r="C26" s="136"/>
      <c r="D26" s="174"/>
      <c r="E26" s="136"/>
      <c r="F26" s="136"/>
      <c r="G26" s="136"/>
      <c r="H26" s="117"/>
      <c r="I26" s="117"/>
      <c r="J26" s="158"/>
      <c r="K26" s="294"/>
      <c r="L26" s="294"/>
      <c r="M26" s="119"/>
      <c r="N26" s="138"/>
      <c r="O26" s="138"/>
      <c r="P26" s="117"/>
      <c r="Q26" s="117"/>
      <c r="R26" s="117"/>
      <c r="S26" s="117"/>
      <c r="T26" s="117"/>
      <c r="U26" s="117"/>
      <c r="V26" s="117"/>
      <c r="W26" s="117"/>
      <c r="X26" s="141"/>
      <c r="AA26" s="183"/>
    </row>
    <row r="27" spans="1:27" x14ac:dyDescent="0.25">
      <c r="A27" s="139" t="s">
        <v>24</v>
      </c>
      <c r="B27" s="139"/>
      <c r="C27" s="139"/>
      <c r="D27" s="175"/>
      <c r="E27" s="139"/>
      <c r="F27" s="139"/>
      <c r="G27" s="139"/>
      <c r="H27" s="117"/>
      <c r="I27" s="117"/>
      <c r="J27" s="295"/>
      <c r="K27" s="294"/>
      <c r="L27" s="294"/>
      <c r="M27" s="119"/>
      <c r="N27" s="117"/>
      <c r="O27" s="138"/>
      <c r="P27" s="117"/>
      <c r="Q27" s="117"/>
      <c r="R27" s="117"/>
      <c r="S27" s="117"/>
      <c r="T27" s="117"/>
      <c r="U27" s="117"/>
      <c r="V27" s="117"/>
      <c r="W27" s="117"/>
      <c r="X27" s="141"/>
    </row>
    <row r="28" spans="1:27" x14ac:dyDescent="0.2">
      <c r="A28" s="136" t="s">
        <v>41</v>
      </c>
      <c r="B28" s="157"/>
      <c r="C28" s="157"/>
      <c r="D28" s="173"/>
      <c r="E28" s="157"/>
      <c r="F28" s="157"/>
      <c r="G28" s="157"/>
      <c r="H28" s="118"/>
      <c r="I28" s="118"/>
      <c r="J28" s="296"/>
      <c r="K28" s="293"/>
      <c r="L28" s="293"/>
      <c r="M28" s="119"/>
      <c r="N28" s="118"/>
      <c r="O28" s="118"/>
      <c r="P28" s="118"/>
      <c r="Q28" s="118"/>
      <c r="R28" s="118"/>
      <c r="S28" s="118"/>
      <c r="T28" s="118"/>
      <c r="U28" s="118"/>
      <c r="V28" s="118"/>
      <c r="W28" s="118"/>
    </row>
    <row r="29" spans="1:27" x14ac:dyDescent="0.2">
      <c r="A29" s="140" t="s">
        <v>1114</v>
      </c>
      <c r="B29" s="140"/>
      <c r="C29" s="140"/>
      <c r="D29" s="176"/>
      <c r="E29" s="140"/>
      <c r="F29" s="140"/>
      <c r="G29" s="140"/>
      <c r="H29" s="118"/>
      <c r="I29" s="118"/>
      <c r="J29" s="296"/>
      <c r="K29" s="293"/>
      <c r="L29" s="293"/>
      <c r="M29" s="119"/>
      <c r="N29" s="118"/>
      <c r="O29" s="118"/>
      <c r="P29" s="118"/>
      <c r="Q29" s="118"/>
      <c r="R29" s="118"/>
      <c r="S29" s="118"/>
      <c r="T29" s="118"/>
      <c r="U29" s="118"/>
      <c r="V29" s="118"/>
      <c r="W29" s="118"/>
    </row>
  </sheetData>
  <protectedRanges>
    <protectedRange sqref="E6:E20" name="Rozstęp1"/>
    <protectedRange sqref="F6:F20" name="Rozstęp1_1"/>
    <protectedRange sqref="G6:G20" name="Rozstęp1_2"/>
    <protectedRange sqref="H6:H20" name="Rozstęp1_3"/>
    <protectedRange sqref="I6:I20" name="Rozstęp1_4"/>
    <protectedRange sqref="J6:J20" name="Rozstęp1_5"/>
    <protectedRange sqref="G3" name="Rozstęp1_2_4_2"/>
    <protectedRange sqref="G4" name="Rozstęp1_2_4_1_1"/>
    <protectedRange sqref="D5" name="Rozstęp1_3_1"/>
    <protectedRange sqref="F5" name="Rozstęp1_4_1"/>
    <protectedRange sqref="G5" name="Rozstęp1_5_1"/>
    <protectedRange sqref="H5" name="Rozstęp1_6_1"/>
    <protectedRange sqref="I5" name="Rozstęp1_7_1"/>
    <protectedRange sqref="J5" name="Rozstęp1_8_1_1"/>
  </protectedRanges>
  <customSheetViews>
    <customSheetView guid="{E572C057-A333-4F45-A887-53F28B4A59DD}" showPageBreaks="1" showGridLines="0" fitToPage="1" printArea="1" view="pageBreakPreview">
      <selection activeCell="AN9" sqref="AN9"/>
      <pageMargins left="0.23622047244094491" right="0.23622047244094491" top="0.74803149606299213" bottom="0.74803149606299213" header="0.31496062992125984" footer="0.31496062992125984"/>
      <pageSetup paperSize="8" scale="36" fitToHeight="0" orientation="landscape" r:id="rId1"/>
      <headerFooter>
        <oddHeader>&amp;LWojewództwo Kujawsko-pomorskie - zadania powiatowe lista podstawowa</oddHeader>
        <oddFooter>Strona &amp;P z &amp;N</oddFooter>
      </headerFooter>
    </customSheetView>
    <customSheetView guid="{6746EC04-5D7E-47D2-B503-97B5E5817983}" scale="90" showPageBreaks="1" showGridLines="0" fitToPage="1" printArea="1" hiddenColumns="1" view="pageBreakPreview" topLeftCell="A22">
      <selection activeCell="F17" sqref="F17"/>
      <rowBreaks count="1" manualBreakCount="1">
        <brk id="28" max="55" man="1"/>
      </rowBreaks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2"/>
      <headerFooter>
        <oddHeader>&amp;LWojewództwo Kujawsko-pomorskie - zadania powiatowe lista podstawowa</oddHeader>
        <oddFooter>Strona &amp;P z &amp;N</oddFooter>
      </headerFooter>
    </customSheetView>
    <customSheetView guid="{52EA149E-1919-4AEE-997B-A1DCF9091CAD}" scale="90" showPageBreaks="1" showGridLines="0" fitToPage="1" printArea="1" hiddenColumns="1" view="pageBreakPreview" topLeftCell="A22">
      <selection activeCell="F17" sqref="F17"/>
      <rowBreaks count="1" manualBreakCount="1">
        <brk id="28" max="55" man="1"/>
      </rowBreaks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3"/>
      <headerFooter>
        <oddHeader>&amp;LWojewództwo Kujawsko-pomorskie - zadania powiatowe lista podstawowa</oddHeader>
        <oddFooter>Strona &amp;P z &amp;N</oddFooter>
      </headerFooter>
    </customSheetView>
    <customSheetView guid="{8DFF20C2-9100-42E7-B71B-A5D866A53886}" scale="90" showPageBreaks="1" showGridLines="0" fitToPage="1" printArea="1" hiddenColumns="1" view="pageBreakPreview" topLeftCell="A22">
      <selection activeCell="F17" sqref="F17"/>
      <rowBreaks count="1" manualBreakCount="1">
        <brk id="28" max="55" man="1"/>
      </rowBreaks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4"/>
      <headerFooter>
        <oddHeader>&amp;LWojewództwo Kujawsko-pomorskie - zadania powiatowe lista podstawowa</oddHeader>
        <oddFooter>Strona &amp;P z &amp;N</oddFooter>
      </headerFooter>
    </customSheetView>
    <customSheetView guid="{63B2D0D2-80CD-45DF-A322-65C39A12E93E}" showPageBreaks="1" showGridLines="0" fitToPage="1" printArea="1" view="pageBreakPreview" topLeftCell="A25">
      <selection activeCell="A35" sqref="A35:G35"/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5"/>
      <headerFooter>
        <oddHeader>&amp;LWojewództwo Kujawsko-pomorskie - zadania powiatowe lista podstawowa</oddHeader>
        <oddFooter>Strona &amp;P z &amp;N</oddFooter>
      </headerFooter>
    </customSheetView>
  </customSheetViews>
  <mergeCells count="18">
    <mergeCell ref="A24:G24"/>
    <mergeCell ref="A23:G23"/>
    <mergeCell ref="E1:E2"/>
    <mergeCell ref="A21:G21"/>
    <mergeCell ref="A1:A2"/>
    <mergeCell ref="B1:B2"/>
    <mergeCell ref="C1:C2"/>
    <mergeCell ref="F1:F2"/>
    <mergeCell ref="G1:G2"/>
    <mergeCell ref="A22:G22"/>
    <mergeCell ref="D1:D2"/>
    <mergeCell ref="L1:L2"/>
    <mergeCell ref="M1:M2"/>
    <mergeCell ref="N1:W1"/>
    <mergeCell ref="H1:H2"/>
    <mergeCell ref="I1:I2"/>
    <mergeCell ref="J1:J2"/>
    <mergeCell ref="K1:K2"/>
  </mergeCells>
  <phoneticPr fontId="27" type="noConversion"/>
  <conditionalFormatting sqref="X3:AA22">
    <cfRule type="cellIs" dxfId="65" priority="50" operator="equal">
      <formula>FALSE</formula>
    </cfRule>
  </conditionalFormatting>
  <conditionalFormatting sqref="X3:Z22">
    <cfRule type="containsText" dxfId="64" priority="48" operator="containsText" text="fałsz">
      <formula>NOT(ISERROR(SEARCH("fałsz",X3)))</formula>
    </cfRule>
  </conditionalFormatting>
  <conditionalFormatting sqref="Y24:Z24">
    <cfRule type="cellIs" dxfId="63" priority="45" operator="equal">
      <formula>FALSE</formula>
    </cfRule>
  </conditionalFormatting>
  <conditionalFormatting sqref="X24">
    <cfRule type="cellIs" dxfId="62" priority="44" operator="equal">
      <formula>FALSE</formula>
    </cfRule>
  </conditionalFormatting>
  <conditionalFormatting sqref="X24:Z24">
    <cfRule type="containsText" dxfId="61" priority="43" operator="containsText" text="fałsz">
      <formula>NOT(ISERROR(SEARCH("fałsz",X24)))</formula>
    </cfRule>
  </conditionalFormatting>
  <conditionalFormatting sqref="AA24">
    <cfRule type="cellIs" dxfId="60" priority="42" operator="equal">
      <formula>FALSE</formula>
    </cfRule>
  </conditionalFormatting>
  <conditionalFormatting sqref="AA24">
    <cfRule type="cellIs" dxfId="59" priority="41" operator="equal">
      <formula>FALSE</formula>
    </cfRule>
  </conditionalFormatting>
  <conditionalFormatting sqref="Y23:Z23">
    <cfRule type="cellIs" dxfId="58" priority="40" operator="equal">
      <formula>FALSE</formula>
    </cfRule>
  </conditionalFormatting>
  <conditionalFormatting sqref="X23">
    <cfRule type="cellIs" dxfId="57" priority="39" operator="equal">
      <formula>FALSE</formula>
    </cfRule>
  </conditionalFormatting>
  <conditionalFormatting sqref="X23:Z23">
    <cfRule type="containsText" dxfId="56" priority="38" operator="containsText" text="fałsz">
      <formula>NOT(ISERROR(SEARCH("fałsz",X23)))</formula>
    </cfRule>
  </conditionalFormatting>
  <conditionalFormatting sqref="AA23">
    <cfRule type="cellIs" dxfId="55" priority="37" operator="equal">
      <formula>FALSE</formula>
    </cfRule>
  </conditionalFormatting>
  <conditionalFormatting sqref="AA23">
    <cfRule type="cellIs" dxfId="54" priority="36" operator="equal">
      <formula>FALSE</formula>
    </cfRule>
  </conditionalFormatting>
  <conditionalFormatting sqref="I6:I20">
    <cfRule type="expression" dxfId="53" priority="10">
      <formula>$H6="TAK"</formula>
    </cfRule>
  </conditionalFormatting>
  <conditionalFormatting sqref="E6:E20">
    <cfRule type="expression" dxfId="52" priority="16">
      <formula>$H6="TAK"</formula>
    </cfRule>
  </conditionalFormatting>
  <conditionalFormatting sqref="F6:F20">
    <cfRule type="expression" dxfId="51" priority="14">
      <formula>$H6="TAK"</formula>
    </cfRule>
  </conditionalFormatting>
  <conditionalFormatting sqref="B6:B20">
    <cfRule type="expression" dxfId="50" priority="13">
      <formula>$H6="TAK"</formula>
    </cfRule>
  </conditionalFormatting>
  <conditionalFormatting sqref="G6:G20">
    <cfRule type="expression" dxfId="49" priority="12">
      <formula>$H6="TAK"</formula>
    </cfRule>
  </conditionalFormatting>
  <conditionalFormatting sqref="H6:H20">
    <cfRule type="expression" dxfId="48" priority="11">
      <formula>$H6="TAK"</formula>
    </cfRule>
  </conditionalFormatting>
  <conditionalFormatting sqref="J6:J20">
    <cfRule type="expression" dxfId="47" priority="9">
      <formula>IF(IF($K6&lt;=2,1,0)*IF($T6&gt;=10000000,1,0),1,0)</formula>
    </cfRule>
  </conditionalFormatting>
  <conditionalFormatting sqref="J6:J20">
    <cfRule type="expression" dxfId="46" priority="8">
      <formula>$H6="TAK"</formula>
    </cfRule>
  </conditionalFormatting>
  <conditionalFormatting sqref="D6:D20">
    <cfRule type="expression" dxfId="45" priority="6">
      <formula>$H6="TAK"</formula>
    </cfRule>
  </conditionalFormatting>
  <conditionalFormatting sqref="H5">
    <cfRule type="duplicateValues" dxfId="44" priority="5"/>
  </conditionalFormatting>
  <conditionalFormatting sqref="K20">
    <cfRule type="expression" dxfId="43" priority="1">
      <formula>$H20="TAK"</formula>
    </cfRule>
  </conditionalFormatting>
  <conditionalFormatting sqref="K6:K19">
    <cfRule type="expression" dxfId="42" priority="4">
      <formula>IF(IF($K6&lt;=2,1,0)*IF($T6&gt;=10000000,1,0),1,0)</formula>
    </cfRule>
  </conditionalFormatting>
  <conditionalFormatting sqref="K6:K19">
    <cfRule type="expression" dxfId="41" priority="3">
      <formula>$H6="TAK"</formula>
    </cfRule>
  </conditionalFormatting>
  <conditionalFormatting sqref="K20">
    <cfRule type="expression" dxfId="40" priority="2">
      <formula>IF(IF($K20&lt;=2,1,0)*IF($T20&gt;=10000000,1,0),1,0)</formula>
    </cfRule>
  </conditionalFormatting>
  <dataValidations count="6">
    <dataValidation type="list" allowBlank="1" showInputMessage="1" showErrorMessage="1" sqref="G3:G4">
      <formula1>"B,P,R"</formula1>
    </dataValidation>
    <dataValidation type="list" allowBlank="1" showInputMessage="1" showErrorMessage="1" sqref="C3:C5">
      <formula1>"K,N,W"</formula1>
    </dataValidation>
    <dataValidation type="list" showInputMessage="1" showErrorMessage="1" sqref="G6:G20">
      <formula1>"B,P,R"</formula1>
    </dataValidation>
    <dataValidation type="textLength" operator="equal" allowBlank="1" showInputMessage="1" showErrorMessage="1" sqref="E6:E20">
      <formula1>4</formula1>
    </dataValidation>
    <dataValidation type="list" allowBlank="1" showInputMessage="1" showErrorMessage="1" sqref="C6:C20">
      <formula1>"N,K,W"</formula1>
    </dataValidation>
    <dataValidation type="list" showInputMessage="1" showErrorMessage="1" sqref="G5 D5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8" scale="61" fitToHeight="0" orientation="landscape" r:id="rId6"/>
  <headerFooter>
    <oddHeader>&amp;LWojewództwo Kujawsko-pomorskie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showGridLines="0" view="pageBreakPreview" zoomScale="90" zoomScaleNormal="90" zoomScaleSheetLayoutView="90" workbookViewId="0">
      <selection sqref="A1:A2"/>
    </sheetView>
  </sheetViews>
  <sheetFormatPr defaultColWidth="9.140625" defaultRowHeight="12" x14ac:dyDescent="0.2"/>
  <cols>
    <col min="1" max="1" width="6.140625" style="118" customWidth="1"/>
    <col min="2" max="2" width="16.140625" style="118" bestFit="1" customWidth="1"/>
    <col min="3" max="3" width="16.5703125" style="118" customWidth="1"/>
    <col min="4" max="4" width="20.85546875" style="118" customWidth="1"/>
    <col min="5" max="5" width="10.7109375" style="182" customWidth="1"/>
    <col min="6" max="6" width="14.7109375" style="118" customWidth="1"/>
    <col min="7" max="7" width="49.28515625" style="118" customWidth="1"/>
    <col min="8" max="8" width="8.7109375" style="118" customWidth="1"/>
    <col min="9" max="9" width="15.85546875" style="118" customWidth="1"/>
    <col min="10" max="10" width="18.140625" style="118" customWidth="1"/>
    <col min="11" max="11" width="14.7109375" style="303" customWidth="1"/>
    <col min="12" max="12" width="15.5703125" style="293" customWidth="1"/>
    <col min="13" max="13" width="14.7109375" style="292" customWidth="1"/>
    <col min="14" max="14" width="15" style="119" customWidth="1"/>
    <col min="15" max="16" width="14.28515625" style="118" customWidth="1"/>
    <col min="17" max="17" width="17.28515625" style="118" customWidth="1"/>
    <col min="18" max="21" width="14.28515625" style="118" customWidth="1"/>
    <col min="22" max="23" width="9.7109375" style="118" customWidth="1"/>
    <col min="24" max="24" width="10.85546875" style="118" customWidth="1"/>
    <col min="25" max="27" width="15.7109375" style="117" customWidth="1"/>
    <col min="28" max="28" width="15.7109375" style="118" customWidth="1"/>
    <col min="29" max="29" width="9.85546875" style="118" bestFit="1" customWidth="1"/>
    <col min="30" max="16384" width="9.140625" style="118"/>
  </cols>
  <sheetData>
    <row r="1" spans="1:28" s="256" customFormat="1" ht="20.100000000000001" customHeight="1" x14ac:dyDescent="0.2">
      <c r="A1" s="390" t="s">
        <v>4</v>
      </c>
      <c r="B1" s="390" t="s">
        <v>5</v>
      </c>
      <c r="C1" s="395" t="s">
        <v>42</v>
      </c>
      <c r="D1" s="388" t="s">
        <v>6</v>
      </c>
      <c r="E1" s="403" t="s">
        <v>31</v>
      </c>
      <c r="F1" s="388" t="s">
        <v>14</v>
      </c>
      <c r="G1" s="390" t="s">
        <v>7</v>
      </c>
      <c r="H1" s="390" t="s">
        <v>25</v>
      </c>
      <c r="I1" s="390" t="s">
        <v>435</v>
      </c>
      <c r="J1" s="390" t="s">
        <v>26</v>
      </c>
      <c r="K1" s="406" t="s">
        <v>8</v>
      </c>
      <c r="L1" s="390" t="s">
        <v>16</v>
      </c>
      <c r="M1" s="404" t="s">
        <v>12</v>
      </c>
      <c r="N1" s="390" t="s">
        <v>10</v>
      </c>
      <c r="O1" s="390" t="s">
        <v>11</v>
      </c>
      <c r="P1" s="390"/>
      <c r="Q1" s="390"/>
      <c r="R1" s="390"/>
      <c r="S1" s="390"/>
      <c r="T1" s="390"/>
      <c r="U1" s="390"/>
      <c r="V1" s="390"/>
      <c r="W1" s="390"/>
      <c r="X1" s="390"/>
      <c r="Y1" s="255"/>
      <c r="Z1" s="255"/>
      <c r="AA1" s="255"/>
    </row>
    <row r="2" spans="1:28" s="256" customFormat="1" ht="35.25" customHeight="1" x14ac:dyDescent="0.2">
      <c r="A2" s="390"/>
      <c r="B2" s="390"/>
      <c r="C2" s="396"/>
      <c r="D2" s="389"/>
      <c r="E2" s="403"/>
      <c r="F2" s="389"/>
      <c r="G2" s="390"/>
      <c r="H2" s="390"/>
      <c r="I2" s="390"/>
      <c r="J2" s="390"/>
      <c r="K2" s="406"/>
      <c r="L2" s="390"/>
      <c r="M2" s="405"/>
      <c r="N2" s="390"/>
      <c r="O2" s="253">
        <v>2019</v>
      </c>
      <c r="P2" s="253">
        <v>2020</v>
      </c>
      <c r="Q2" s="253">
        <v>2021</v>
      </c>
      <c r="R2" s="253">
        <v>2022</v>
      </c>
      <c r="S2" s="253">
        <v>2023</v>
      </c>
      <c r="T2" s="253">
        <v>2024</v>
      </c>
      <c r="U2" s="253">
        <v>2025</v>
      </c>
      <c r="V2" s="253">
        <v>2026</v>
      </c>
      <c r="W2" s="253">
        <v>2027</v>
      </c>
      <c r="X2" s="253">
        <v>2028</v>
      </c>
      <c r="Y2" s="257" t="s">
        <v>27</v>
      </c>
      <c r="Z2" s="257" t="s">
        <v>28</v>
      </c>
      <c r="AA2" s="257" t="s">
        <v>29</v>
      </c>
      <c r="AB2" s="258" t="s">
        <v>30</v>
      </c>
    </row>
    <row r="3" spans="1:28" ht="24" x14ac:dyDescent="0.2">
      <c r="A3" s="243" t="s">
        <v>44</v>
      </c>
      <c r="B3" s="312">
        <v>105</v>
      </c>
      <c r="C3" s="121" t="s">
        <v>93</v>
      </c>
      <c r="D3" s="313" t="s">
        <v>209</v>
      </c>
      <c r="E3" s="314" t="s">
        <v>412</v>
      </c>
      <c r="F3" s="243" t="s">
        <v>198</v>
      </c>
      <c r="G3" s="313" t="s">
        <v>685</v>
      </c>
      <c r="H3" s="243" t="s">
        <v>98</v>
      </c>
      <c r="I3" s="315">
        <v>1.4950000000000001</v>
      </c>
      <c r="J3" s="243" t="s">
        <v>1070</v>
      </c>
      <c r="K3" s="300">
        <v>5884999.9400000004</v>
      </c>
      <c r="L3" s="300">
        <v>2515208</v>
      </c>
      <c r="M3" s="316">
        <f t="shared" ref="M3:M22" si="0">K3-L3</f>
        <v>3369791.9400000004</v>
      </c>
      <c r="N3" s="122">
        <v>0.43</v>
      </c>
      <c r="O3" s="203">
        <v>0</v>
      </c>
      <c r="P3" s="203">
        <v>0</v>
      </c>
      <c r="Q3" s="203">
        <v>2515208</v>
      </c>
      <c r="R3" s="203"/>
      <c r="S3" s="203"/>
      <c r="T3" s="203"/>
      <c r="U3" s="203"/>
      <c r="V3" s="203"/>
      <c r="W3" s="203"/>
      <c r="X3" s="203"/>
      <c r="Y3" s="187" t="b">
        <f t="shared" ref="Y3" si="1">L3=SUM(O3:X3)</f>
        <v>1</v>
      </c>
      <c r="Z3" s="188">
        <f t="shared" ref="Z3" si="2">ROUND(L3/K3,2)</f>
        <v>0.43</v>
      </c>
      <c r="AA3" s="189" t="b">
        <f t="shared" ref="AA3" si="3">Z3=N3</f>
        <v>1</v>
      </c>
      <c r="AB3" s="189" t="b">
        <f t="shared" ref="AB3" si="4">K3=L3+M3</f>
        <v>1</v>
      </c>
    </row>
    <row r="4" spans="1:28" ht="24" x14ac:dyDescent="0.2">
      <c r="A4" s="243" t="s">
        <v>45</v>
      </c>
      <c r="B4" s="312">
        <v>23</v>
      </c>
      <c r="C4" s="121" t="s">
        <v>93</v>
      </c>
      <c r="D4" s="313" t="s">
        <v>258</v>
      </c>
      <c r="E4" s="314" t="s">
        <v>374</v>
      </c>
      <c r="F4" s="243" t="s">
        <v>203</v>
      </c>
      <c r="G4" s="313" t="s">
        <v>686</v>
      </c>
      <c r="H4" s="243" t="s">
        <v>98</v>
      </c>
      <c r="I4" s="315">
        <v>0.97599999999999998</v>
      </c>
      <c r="J4" s="243" t="s">
        <v>1071</v>
      </c>
      <c r="K4" s="300">
        <v>5443203.4000000004</v>
      </c>
      <c r="L4" s="300">
        <v>2355358</v>
      </c>
      <c r="M4" s="316">
        <f t="shared" si="0"/>
        <v>3087845.4000000004</v>
      </c>
      <c r="N4" s="122">
        <v>0.43</v>
      </c>
      <c r="O4" s="203">
        <v>0</v>
      </c>
      <c r="P4" s="203">
        <v>238979</v>
      </c>
      <c r="Q4" s="203">
        <v>990269</v>
      </c>
      <c r="R4" s="203">
        <v>0</v>
      </c>
      <c r="S4" s="203">
        <v>1126110</v>
      </c>
      <c r="T4" s="204"/>
      <c r="U4" s="204"/>
      <c r="V4" s="204"/>
      <c r="W4" s="204"/>
      <c r="X4" s="204"/>
      <c r="Y4" s="187" t="b">
        <f t="shared" ref="Y4:Y67" si="5">L4=SUM(O4:X4)</f>
        <v>1</v>
      </c>
      <c r="Z4" s="188">
        <f t="shared" ref="Z4:Z67" si="6">ROUND(L4/K4,2)</f>
        <v>0.43</v>
      </c>
      <c r="AA4" s="189" t="b">
        <f t="shared" ref="AA4:AA67" si="7">Z4=N4</f>
        <v>1</v>
      </c>
      <c r="AB4" s="189" t="b">
        <f t="shared" ref="AB4:AB67" si="8">K4=L4+M4</f>
        <v>1</v>
      </c>
    </row>
    <row r="5" spans="1:28" ht="24" x14ac:dyDescent="0.2">
      <c r="A5" s="243" t="s">
        <v>46</v>
      </c>
      <c r="B5" s="312">
        <v>24</v>
      </c>
      <c r="C5" s="121" t="s">
        <v>93</v>
      </c>
      <c r="D5" s="313" t="s">
        <v>233</v>
      </c>
      <c r="E5" s="314" t="s">
        <v>326</v>
      </c>
      <c r="F5" s="243" t="s">
        <v>203</v>
      </c>
      <c r="G5" s="313" t="s">
        <v>1068</v>
      </c>
      <c r="H5" s="243" t="s">
        <v>99</v>
      </c>
      <c r="I5" s="315">
        <v>1.06</v>
      </c>
      <c r="J5" s="243" t="s">
        <v>1072</v>
      </c>
      <c r="K5" s="300">
        <v>697583.43</v>
      </c>
      <c r="L5" s="300">
        <v>418550</v>
      </c>
      <c r="M5" s="316">
        <f t="shared" si="0"/>
        <v>279033.43000000005</v>
      </c>
      <c r="N5" s="122">
        <v>0.6</v>
      </c>
      <c r="O5" s="203">
        <v>4227</v>
      </c>
      <c r="P5" s="203">
        <v>414323</v>
      </c>
      <c r="Q5" s="203">
        <v>0</v>
      </c>
      <c r="R5" s="203"/>
      <c r="S5" s="203"/>
      <c r="T5" s="204"/>
      <c r="U5" s="204"/>
      <c r="V5" s="204"/>
      <c r="W5" s="204"/>
      <c r="X5" s="204"/>
      <c r="Y5" s="187" t="b">
        <f t="shared" si="5"/>
        <v>1</v>
      </c>
      <c r="Z5" s="188">
        <f t="shared" si="6"/>
        <v>0.6</v>
      </c>
      <c r="AA5" s="189" t="b">
        <f t="shared" si="7"/>
        <v>1</v>
      </c>
      <c r="AB5" s="189" t="b">
        <f t="shared" si="8"/>
        <v>1</v>
      </c>
    </row>
    <row r="6" spans="1:28" ht="24" x14ac:dyDescent="0.2">
      <c r="A6" s="243" t="s">
        <v>47</v>
      </c>
      <c r="B6" s="312">
        <v>168</v>
      </c>
      <c r="C6" s="121" t="s">
        <v>93</v>
      </c>
      <c r="D6" s="313" t="s">
        <v>287</v>
      </c>
      <c r="E6" s="314" t="s">
        <v>333</v>
      </c>
      <c r="F6" s="243" t="s">
        <v>203</v>
      </c>
      <c r="G6" s="313" t="s">
        <v>688</v>
      </c>
      <c r="H6" s="243" t="s">
        <v>99</v>
      </c>
      <c r="I6" s="315">
        <v>3.02</v>
      </c>
      <c r="J6" s="243" t="s">
        <v>1073</v>
      </c>
      <c r="K6" s="300">
        <v>3064317.94</v>
      </c>
      <c r="L6" s="300">
        <v>1838590</v>
      </c>
      <c r="M6" s="316">
        <f t="shared" si="0"/>
        <v>1225727.94</v>
      </c>
      <c r="N6" s="122">
        <v>0.6</v>
      </c>
      <c r="O6" s="203">
        <v>30553</v>
      </c>
      <c r="P6" s="203">
        <v>461732</v>
      </c>
      <c r="Q6" s="203">
        <v>1346305</v>
      </c>
      <c r="R6" s="204"/>
      <c r="S6" s="204"/>
      <c r="T6" s="204"/>
      <c r="U6" s="204"/>
      <c r="V6" s="204"/>
      <c r="W6" s="204"/>
      <c r="X6" s="204"/>
      <c r="Y6" s="187" t="b">
        <f t="shared" si="5"/>
        <v>1</v>
      </c>
      <c r="Z6" s="188">
        <f t="shared" si="6"/>
        <v>0.6</v>
      </c>
      <c r="AA6" s="189" t="b">
        <f t="shared" si="7"/>
        <v>1</v>
      </c>
      <c r="AB6" s="189" t="b">
        <f t="shared" si="8"/>
        <v>1</v>
      </c>
    </row>
    <row r="7" spans="1:28" ht="24" x14ac:dyDescent="0.2">
      <c r="A7" s="243" t="s">
        <v>48</v>
      </c>
      <c r="B7" s="312">
        <v>200</v>
      </c>
      <c r="C7" s="121" t="s">
        <v>93</v>
      </c>
      <c r="D7" s="313" t="s">
        <v>208</v>
      </c>
      <c r="E7" s="314" t="s">
        <v>432</v>
      </c>
      <c r="F7" s="243" t="s">
        <v>207</v>
      </c>
      <c r="G7" s="313" t="s">
        <v>689</v>
      </c>
      <c r="H7" s="243" t="s">
        <v>99</v>
      </c>
      <c r="I7" s="315">
        <v>0.21</v>
      </c>
      <c r="J7" s="243" t="s">
        <v>1074</v>
      </c>
      <c r="K7" s="300">
        <v>2037215.35</v>
      </c>
      <c r="L7" s="300">
        <v>1018607</v>
      </c>
      <c r="M7" s="316">
        <f t="shared" si="0"/>
        <v>1018608.3500000001</v>
      </c>
      <c r="N7" s="122">
        <v>0.5</v>
      </c>
      <c r="O7" s="203">
        <v>0</v>
      </c>
      <c r="P7" s="203">
        <v>944474</v>
      </c>
      <c r="Q7" s="203">
        <v>74133</v>
      </c>
      <c r="R7" s="204"/>
      <c r="S7" s="204"/>
      <c r="T7" s="204"/>
      <c r="U7" s="204"/>
      <c r="V7" s="204"/>
      <c r="W7" s="204"/>
      <c r="X7" s="204"/>
      <c r="Y7" s="187" t="b">
        <f t="shared" si="5"/>
        <v>1</v>
      </c>
      <c r="Z7" s="188">
        <f t="shared" si="6"/>
        <v>0.5</v>
      </c>
      <c r="AA7" s="189" t="b">
        <f t="shared" si="7"/>
        <v>1</v>
      </c>
      <c r="AB7" s="189" t="b">
        <f t="shared" si="8"/>
        <v>1</v>
      </c>
    </row>
    <row r="8" spans="1:28" ht="24" x14ac:dyDescent="0.2">
      <c r="A8" s="243" t="s">
        <v>49</v>
      </c>
      <c r="B8" s="312">
        <v>60</v>
      </c>
      <c r="C8" s="121" t="s">
        <v>93</v>
      </c>
      <c r="D8" s="313" t="s">
        <v>226</v>
      </c>
      <c r="E8" s="314" t="s">
        <v>389</v>
      </c>
      <c r="F8" s="243" t="s">
        <v>191</v>
      </c>
      <c r="G8" s="313" t="s">
        <v>1097</v>
      </c>
      <c r="H8" s="243" t="s">
        <v>98</v>
      </c>
      <c r="I8" s="315">
        <v>1.0389999999999999</v>
      </c>
      <c r="J8" s="243" t="s">
        <v>1075</v>
      </c>
      <c r="K8" s="300">
        <v>4867354.07</v>
      </c>
      <c r="L8" s="300">
        <v>2433677</v>
      </c>
      <c r="M8" s="316">
        <f t="shared" si="0"/>
        <v>2433677.0700000003</v>
      </c>
      <c r="N8" s="122">
        <v>0.5</v>
      </c>
      <c r="O8" s="203">
        <v>0</v>
      </c>
      <c r="P8" s="203">
        <v>311785</v>
      </c>
      <c r="Q8" s="203">
        <v>2121892</v>
      </c>
      <c r="R8" s="204"/>
      <c r="S8" s="204"/>
      <c r="T8" s="204"/>
      <c r="U8" s="204"/>
      <c r="V8" s="204"/>
      <c r="W8" s="204"/>
      <c r="X8" s="204"/>
      <c r="Y8" s="187" t="b">
        <f t="shared" si="5"/>
        <v>1</v>
      </c>
      <c r="Z8" s="188">
        <f t="shared" si="6"/>
        <v>0.5</v>
      </c>
      <c r="AA8" s="189" t="b">
        <f t="shared" si="7"/>
        <v>1</v>
      </c>
      <c r="AB8" s="189" t="b">
        <f t="shared" si="8"/>
        <v>1</v>
      </c>
    </row>
    <row r="9" spans="1:28" ht="22.9" x14ac:dyDescent="0.2">
      <c r="A9" s="243" t="s">
        <v>50</v>
      </c>
      <c r="B9" s="312">
        <v>112</v>
      </c>
      <c r="C9" s="121" t="s">
        <v>93</v>
      </c>
      <c r="D9" s="313" t="s">
        <v>595</v>
      </c>
      <c r="E9" s="314" t="s">
        <v>419</v>
      </c>
      <c r="F9" s="243" t="s">
        <v>204</v>
      </c>
      <c r="G9" s="313" t="s">
        <v>690</v>
      </c>
      <c r="H9" s="243" t="s">
        <v>99</v>
      </c>
      <c r="I9" s="315">
        <v>0.59899999999999998</v>
      </c>
      <c r="J9" s="243" t="s">
        <v>1076</v>
      </c>
      <c r="K9" s="300">
        <v>3334374.92</v>
      </c>
      <c r="L9" s="300">
        <v>1667187</v>
      </c>
      <c r="M9" s="316">
        <f t="shared" si="0"/>
        <v>1667187.92</v>
      </c>
      <c r="N9" s="122">
        <v>0.5</v>
      </c>
      <c r="O9" s="203">
        <v>0</v>
      </c>
      <c r="P9" s="203">
        <v>1389761</v>
      </c>
      <c r="Q9" s="203">
        <v>277426</v>
      </c>
      <c r="R9" s="204"/>
      <c r="S9" s="204"/>
      <c r="T9" s="204"/>
      <c r="U9" s="204"/>
      <c r="V9" s="204"/>
      <c r="W9" s="204"/>
      <c r="X9" s="204"/>
      <c r="Y9" s="187" t="b">
        <f t="shared" si="5"/>
        <v>1</v>
      </c>
      <c r="Z9" s="188">
        <f t="shared" si="6"/>
        <v>0.5</v>
      </c>
      <c r="AA9" s="189" t="b">
        <f t="shared" si="7"/>
        <v>1</v>
      </c>
      <c r="AB9" s="189" t="b">
        <f t="shared" si="8"/>
        <v>1</v>
      </c>
    </row>
    <row r="10" spans="1:28" ht="22.9" x14ac:dyDescent="0.2">
      <c r="A10" s="243" t="s">
        <v>51</v>
      </c>
      <c r="B10" s="317">
        <v>47</v>
      </c>
      <c r="C10" s="121" t="s">
        <v>93</v>
      </c>
      <c r="D10" s="318" t="s">
        <v>259</v>
      </c>
      <c r="E10" s="314" t="s">
        <v>406</v>
      </c>
      <c r="F10" s="243" t="s">
        <v>191</v>
      </c>
      <c r="G10" s="318" t="s">
        <v>691</v>
      </c>
      <c r="H10" s="319" t="s">
        <v>98</v>
      </c>
      <c r="I10" s="320">
        <v>2.367</v>
      </c>
      <c r="J10" s="319" t="s">
        <v>1077</v>
      </c>
      <c r="K10" s="321">
        <v>3301531.07</v>
      </c>
      <c r="L10" s="321">
        <v>1650765</v>
      </c>
      <c r="M10" s="316">
        <f t="shared" si="0"/>
        <v>1650766.0699999998</v>
      </c>
      <c r="N10" s="322">
        <v>0.5</v>
      </c>
      <c r="O10" s="203">
        <v>8000</v>
      </c>
      <c r="P10" s="205">
        <v>0</v>
      </c>
      <c r="Q10" s="205">
        <v>246077</v>
      </c>
      <c r="R10" s="205">
        <v>0</v>
      </c>
      <c r="S10" s="205">
        <v>434495</v>
      </c>
      <c r="T10" s="205">
        <v>0</v>
      </c>
      <c r="U10" s="205">
        <v>962193</v>
      </c>
      <c r="V10" s="205"/>
      <c r="W10" s="205"/>
      <c r="X10" s="205"/>
      <c r="Y10" s="187" t="b">
        <f t="shared" si="5"/>
        <v>1</v>
      </c>
      <c r="Z10" s="188">
        <f t="shared" si="6"/>
        <v>0.5</v>
      </c>
      <c r="AA10" s="189" t="b">
        <f t="shared" si="7"/>
        <v>1</v>
      </c>
      <c r="AB10" s="189" t="b">
        <f t="shared" si="8"/>
        <v>1</v>
      </c>
    </row>
    <row r="11" spans="1:28" ht="24" x14ac:dyDescent="0.2">
      <c r="A11" s="243" t="s">
        <v>52</v>
      </c>
      <c r="B11" s="323" t="s">
        <v>692</v>
      </c>
      <c r="C11" s="121" t="s">
        <v>93</v>
      </c>
      <c r="D11" s="313" t="s">
        <v>208</v>
      </c>
      <c r="E11" s="314" t="s">
        <v>432</v>
      </c>
      <c r="F11" s="324" t="s">
        <v>207</v>
      </c>
      <c r="G11" s="313" t="s">
        <v>693</v>
      </c>
      <c r="H11" s="243" t="s">
        <v>99</v>
      </c>
      <c r="I11" s="315">
        <v>0.35499999999999998</v>
      </c>
      <c r="J11" s="243" t="s">
        <v>1069</v>
      </c>
      <c r="K11" s="300">
        <v>3487000</v>
      </c>
      <c r="L11" s="300">
        <f>ROUNDDOWN(K11*N11,0)</f>
        <v>1743500</v>
      </c>
      <c r="M11" s="316">
        <f t="shared" si="0"/>
        <v>1743500</v>
      </c>
      <c r="N11" s="179">
        <v>0.5</v>
      </c>
      <c r="O11" s="208">
        <v>0</v>
      </c>
      <c r="P11" s="208">
        <v>0</v>
      </c>
      <c r="Q11" s="209">
        <f>L11</f>
        <v>1743500</v>
      </c>
      <c r="R11" s="209"/>
      <c r="S11" s="209"/>
      <c r="T11" s="209"/>
      <c r="U11" s="209"/>
      <c r="V11" s="209"/>
      <c r="W11" s="209"/>
      <c r="X11" s="209"/>
      <c r="Y11" s="187" t="b">
        <f t="shared" si="5"/>
        <v>1</v>
      </c>
      <c r="Z11" s="188">
        <f t="shared" si="6"/>
        <v>0.5</v>
      </c>
      <c r="AA11" s="189" t="b">
        <f t="shared" si="7"/>
        <v>1</v>
      </c>
      <c r="AB11" s="189" t="b">
        <f t="shared" si="8"/>
        <v>1</v>
      </c>
    </row>
    <row r="12" spans="1:28" ht="24" x14ac:dyDescent="0.2">
      <c r="A12" s="243" t="s">
        <v>53</v>
      </c>
      <c r="B12" s="323" t="s">
        <v>694</v>
      </c>
      <c r="C12" s="121" t="s">
        <v>93</v>
      </c>
      <c r="D12" s="313" t="s">
        <v>209</v>
      </c>
      <c r="E12" s="314" t="s">
        <v>412</v>
      </c>
      <c r="F12" s="324" t="s">
        <v>198</v>
      </c>
      <c r="G12" s="313" t="s">
        <v>1098</v>
      </c>
      <c r="H12" s="243" t="s">
        <v>98</v>
      </c>
      <c r="I12" s="315">
        <v>0.378</v>
      </c>
      <c r="J12" s="243" t="s">
        <v>282</v>
      </c>
      <c r="K12" s="300">
        <v>1966032</v>
      </c>
      <c r="L12" s="300">
        <f t="shared" ref="L12:L23" si="9">ROUNDDOWN(K12*N12,0)</f>
        <v>983016</v>
      </c>
      <c r="M12" s="316">
        <f t="shared" si="0"/>
        <v>983016</v>
      </c>
      <c r="N12" s="179">
        <v>0.5</v>
      </c>
      <c r="O12" s="208">
        <v>0</v>
      </c>
      <c r="P12" s="208">
        <f t="shared" ref="P12" si="10">L12-SUM(Q12:X12)</f>
        <v>491508</v>
      </c>
      <c r="Q12" s="209">
        <v>491508</v>
      </c>
      <c r="R12" s="209"/>
      <c r="S12" s="209"/>
      <c r="T12" s="209"/>
      <c r="U12" s="209"/>
      <c r="V12" s="209"/>
      <c r="W12" s="209"/>
      <c r="X12" s="209"/>
      <c r="Y12" s="187" t="b">
        <f t="shared" si="5"/>
        <v>1</v>
      </c>
      <c r="Z12" s="188">
        <f t="shared" si="6"/>
        <v>0.5</v>
      </c>
      <c r="AA12" s="189" t="b">
        <f t="shared" si="7"/>
        <v>1</v>
      </c>
      <c r="AB12" s="189" t="b">
        <f t="shared" si="8"/>
        <v>1</v>
      </c>
    </row>
    <row r="13" spans="1:28" ht="36" x14ac:dyDescent="0.2">
      <c r="A13" s="243" t="s">
        <v>54</v>
      </c>
      <c r="B13" s="323" t="s">
        <v>695</v>
      </c>
      <c r="C13" s="121" t="s">
        <v>93</v>
      </c>
      <c r="D13" s="313" t="s">
        <v>210</v>
      </c>
      <c r="E13" s="314" t="s">
        <v>428</v>
      </c>
      <c r="F13" s="324" t="s">
        <v>206</v>
      </c>
      <c r="G13" s="313" t="s">
        <v>696</v>
      </c>
      <c r="H13" s="243" t="s">
        <v>98</v>
      </c>
      <c r="I13" s="315">
        <v>1.861</v>
      </c>
      <c r="J13" s="243" t="s">
        <v>283</v>
      </c>
      <c r="K13" s="300">
        <v>1593000.78</v>
      </c>
      <c r="L13" s="300">
        <f t="shared" si="9"/>
        <v>796500</v>
      </c>
      <c r="M13" s="316">
        <f t="shared" si="0"/>
        <v>796500.78</v>
      </c>
      <c r="N13" s="179">
        <v>0.5</v>
      </c>
      <c r="O13" s="208">
        <v>0</v>
      </c>
      <c r="P13" s="208">
        <v>621930</v>
      </c>
      <c r="Q13" s="209">
        <v>174570</v>
      </c>
      <c r="R13" s="209"/>
      <c r="S13" s="209"/>
      <c r="T13" s="209"/>
      <c r="U13" s="209"/>
      <c r="V13" s="209"/>
      <c r="W13" s="209"/>
      <c r="X13" s="209"/>
      <c r="Y13" s="187" t="b">
        <f t="shared" si="5"/>
        <v>1</v>
      </c>
      <c r="Z13" s="188">
        <f t="shared" si="6"/>
        <v>0.5</v>
      </c>
      <c r="AA13" s="189" t="b">
        <f t="shared" si="7"/>
        <v>1</v>
      </c>
      <c r="AB13" s="189" t="b">
        <f t="shared" si="8"/>
        <v>1</v>
      </c>
    </row>
    <row r="14" spans="1:28" ht="48" x14ac:dyDescent="0.2">
      <c r="A14" s="243" t="s">
        <v>55</v>
      </c>
      <c r="B14" s="323" t="s">
        <v>697</v>
      </c>
      <c r="C14" s="121" t="s">
        <v>93</v>
      </c>
      <c r="D14" s="313" t="s">
        <v>216</v>
      </c>
      <c r="E14" s="314" t="s">
        <v>409</v>
      </c>
      <c r="F14" s="324" t="s">
        <v>191</v>
      </c>
      <c r="G14" s="313" t="s">
        <v>698</v>
      </c>
      <c r="H14" s="243" t="s">
        <v>98</v>
      </c>
      <c r="I14" s="315">
        <v>2.16</v>
      </c>
      <c r="J14" s="243" t="s">
        <v>1078</v>
      </c>
      <c r="K14" s="300">
        <v>9941166.4100000001</v>
      </c>
      <c r="L14" s="300">
        <f t="shared" si="9"/>
        <v>4970583</v>
      </c>
      <c r="M14" s="316">
        <f t="shared" si="0"/>
        <v>4970583.41</v>
      </c>
      <c r="N14" s="179">
        <v>0.5</v>
      </c>
      <c r="O14" s="208">
        <v>0</v>
      </c>
      <c r="P14" s="208">
        <v>2086306</v>
      </c>
      <c r="Q14" s="209">
        <v>1561772</v>
      </c>
      <c r="R14" s="209">
        <v>1322505</v>
      </c>
      <c r="S14" s="209"/>
      <c r="T14" s="209"/>
      <c r="U14" s="209"/>
      <c r="V14" s="209"/>
      <c r="W14" s="209"/>
      <c r="X14" s="209"/>
      <c r="Y14" s="187" t="b">
        <f t="shared" si="5"/>
        <v>1</v>
      </c>
      <c r="Z14" s="188">
        <f t="shared" si="6"/>
        <v>0.5</v>
      </c>
      <c r="AA14" s="189" t="b">
        <f t="shared" si="7"/>
        <v>1</v>
      </c>
      <c r="AB14" s="189" t="b">
        <f t="shared" si="8"/>
        <v>1</v>
      </c>
    </row>
    <row r="15" spans="1:28" ht="36" x14ac:dyDescent="0.2">
      <c r="A15" s="243" t="s">
        <v>56</v>
      </c>
      <c r="B15" s="323" t="s">
        <v>699</v>
      </c>
      <c r="C15" s="121" t="s">
        <v>93</v>
      </c>
      <c r="D15" s="313" t="s">
        <v>218</v>
      </c>
      <c r="E15" s="314" t="s">
        <v>421</v>
      </c>
      <c r="F15" s="324" t="s">
        <v>189</v>
      </c>
      <c r="G15" s="313" t="s">
        <v>700</v>
      </c>
      <c r="H15" s="243" t="s">
        <v>99</v>
      </c>
      <c r="I15" s="315">
        <v>0.60399999999999998</v>
      </c>
      <c r="J15" s="243" t="s">
        <v>1079</v>
      </c>
      <c r="K15" s="300">
        <v>685079.25</v>
      </c>
      <c r="L15" s="300">
        <f t="shared" si="9"/>
        <v>411047</v>
      </c>
      <c r="M15" s="316">
        <f t="shared" si="0"/>
        <v>274032.25</v>
      </c>
      <c r="N15" s="179">
        <v>0.6</v>
      </c>
      <c r="O15" s="208">
        <v>0</v>
      </c>
      <c r="P15" s="208">
        <v>906</v>
      </c>
      <c r="Q15" s="209">
        <v>410141</v>
      </c>
      <c r="R15" s="209"/>
      <c r="S15" s="209"/>
      <c r="T15" s="209"/>
      <c r="U15" s="209"/>
      <c r="V15" s="209"/>
      <c r="W15" s="209"/>
      <c r="X15" s="209"/>
      <c r="Y15" s="187" t="b">
        <f t="shared" si="5"/>
        <v>1</v>
      </c>
      <c r="Z15" s="188">
        <f t="shared" si="6"/>
        <v>0.6</v>
      </c>
      <c r="AA15" s="189" t="b">
        <f t="shared" si="7"/>
        <v>1</v>
      </c>
      <c r="AB15" s="189" t="b">
        <f t="shared" si="8"/>
        <v>1</v>
      </c>
    </row>
    <row r="16" spans="1:28" ht="84" x14ac:dyDescent="0.2">
      <c r="A16" s="243" t="s">
        <v>57</v>
      </c>
      <c r="B16" s="323" t="s">
        <v>701</v>
      </c>
      <c r="C16" s="121" t="s">
        <v>93</v>
      </c>
      <c r="D16" s="313" t="s">
        <v>226</v>
      </c>
      <c r="E16" s="314" t="s">
        <v>389</v>
      </c>
      <c r="F16" s="324" t="s">
        <v>191</v>
      </c>
      <c r="G16" s="313" t="s">
        <v>702</v>
      </c>
      <c r="H16" s="243" t="s">
        <v>98</v>
      </c>
      <c r="I16" s="315">
        <v>1.8049999999999999</v>
      </c>
      <c r="J16" s="243" t="s">
        <v>284</v>
      </c>
      <c r="K16" s="300">
        <v>5267508.6500000004</v>
      </c>
      <c r="L16" s="300">
        <f t="shared" si="9"/>
        <v>2633754</v>
      </c>
      <c r="M16" s="316">
        <f t="shared" si="0"/>
        <v>2633754.6500000004</v>
      </c>
      <c r="N16" s="179">
        <v>0.5</v>
      </c>
      <c r="O16" s="208">
        <v>0</v>
      </c>
      <c r="P16" s="208">
        <v>617181</v>
      </c>
      <c r="Q16" s="209">
        <v>2016573</v>
      </c>
      <c r="R16" s="209"/>
      <c r="S16" s="209"/>
      <c r="T16" s="209"/>
      <c r="U16" s="209"/>
      <c r="V16" s="209"/>
      <c r="W16" s="209"/>
      <c r="X16" s="209"/>
      <c r="Y16" s="187" t="b">
        <f t="shared" si="5"/>
        <v>1</v>
      </c>
      <c r="Z16" s="188">
        <f t="shared" si="6"/>
        <v>0.5</v>
      </c>
      <c r="AA16" s="189" t="b">
        <f t="shared" si="7"/>
        <v>1</v>
      </c>
      <c r="AB16" s="189" t="b">
        <f t="shared" si="8"/>
        <v>1</v>
      </c>
    </row>
    <row r="17" spans="1:28" ht="48" x14ac:dyDescent="0.2">
      <c r="A17" s="243" t="s">
        <v>58</v>
      </c>
      <c r="B17" s="323" t="s">
        <v>703</v>
      </c>
      <c r="C17" s="121" t="s">
        <v>93</v>
      </c>
      <c r="D17" s="313" t="s">
        <v>227</v>
      </c>
      <c r="E17" s="314" t="s">
        <v>336</v>
      </c>
      <c r="F17" s="324" t="s">
        <v>191</v>
      </c>
      <c r="G17" s="313" t="s">
        <v>704</v>
      </c>
      <c r="H17" s="243" t="s">
        <v>98</v>
      </c>
      <c r="I17" s="315">
        <v>0.93500000000000005</v>
      </c>
      <c r="J17" s="243" t="s">
        <v>285</v>
      </c>
      <c r="K17" s="300">
        <v>2127510.2000000002</v>
      </c>
      <c r="L17" s="300">
        <f t="shared" si="9"/>
        <v>1063755</v>
      </c>
      <c r="M17" s="316">
        <f t="shared" si="0"/>
        <v>1063755.2000000002</v>
      </c>
      <c r="N17" s="179">
        <v>0.5</v>
      </c>
      <c r="O17" s="208">
        <v>0</v>
      </c>
      <c r="P17" s="208">
        <v>898809</v>
      </c>
      <c r="Q17" s="209">
        <v>164946</v>
      </c>
      <c r="R17" s="209"/>
      <c r="S17" s="209"/>
      <c r="T17" s="209"/>
      <c r="U17" s="209"/>
      <c r="V17" s="209"/>
      <c r="W17" s="209"/>
      <c r="X17" s="209"/>
      <c r="Y17" s="187" t="b">
        <f t="shared" si="5"/>
        <v>1</v>
      </c>
      <c r="Z17" s="188">
        <f t="shared" si="6"/>
        <v>0.5</v>
      </c>
      <c r="AA17" s="189" t="b">
        <f t="shared" si="7"/>
        <v>1</v>
      </c>
      <c r="AB17" s="189" t="b">
        <f t="shared" si="8"/>
        <v>1</v>
      </c>
    </row>
    <row r="18" spans="1:28" x14ac:dyDescent="0.2">
      <c r="A18" s="243" t="s">
        <v>59</v>
      </c>
      <c r="B18" s="323" t="s">
        <v>705</v>
      </c>
      <c r="C18" s="121" t="s">
        <v>93</v>
      </c>
      <c r="D18" s="313" t="s">
        <v>238</v>
      </c>
      <c r="E18" s="314" t="s">
        <v>430</v>
      </c>
      <c r="F18" s="324" t="s">
        <v>203</v>
      </c>
      <c r="G18" s="325" t="s">
        <v>706</v>
      </c>
      <c r="H18" s="243" t="s">
        <v>100</v>
      </c>
      <c r="I18" s="315">
        <v>1.41</v>
      </c>
      <c r="J18" s="243" t="s">
        <v>1080</v>
      </c>
      <c r="K18" s="300">
        <v>804539.48</v>
      </c>
      <c r="L18" s="300">
        <f t="shared" si="9"/>
        <v>442496</v>
      </c>
      <c r="M18" s="316">
        <f t="shared" si="0"/>
        <v>362043.48</v>
      </c>
      <c r="N18" s="179">
        <v>0.55000000000000004</v>
      </c>
      <c r="O18" s="208">
        <v>0</v>
      </c>
      <c r="P18" s="208">
        <v>228951</v>
      </c>
      <c r="Q18" s="209">
        <v>213545</v>
      </c>
      <c r="R18" s="209"/>
      <c r="S18" s="209"/>
      <c r="T18" s="209"/>
      <c r="U18" s="209"/>
      <c r="V18" s="209"/>
      <c r="W18" s="209"/>
      <c r="X18" s="209"/>
      <c r="Y18" s="187" t="b">
        <f t="shared" si="5"/>
        <v>1</v>
      </c>
      <c r="Z18" s="188">
        <f t="shared" si="6"/>
        <v>0.55000000000000004</v>
      </c>
      <c r="AA18" s="189" t="b">
        <f t="shared" si="7"/>
        <v>1</v>
      </c>
      <c r="AB18" s="189" t="b">
        <f t="shared" si="8"/>
        <v>1</v>
      </c>
    </row>
    <row r="19" spans="1:28" ht="72" x14ac:dyDescent="0.2">
      <c r="A19" s="243" t="s">
        <v>60</v>
      </c>
      <c r="B19" s="323" t="s">
        <v>707</v>
      </c>
      <c r="C19" s="121" t="s">
        <v>93</v>
      </c>
      <c r="D19" s="313" t="s">
        <v>271</v>
      </c>
      <c r="E19" s="314" t="s">
        <v>399</v>
      </c>
      <c r="F19" s="324" t="s">
        <v>207</v>
      </c>
      <c r="G19" s="313" t="s">
        <v>1099</v>
      </c>
      <c r="H19" s="243" t="s">
        <v>99</v>
      </c>
      <c r="I19" s="315">
        <v>1.2669999999999999</v>
      </c>
      <c r="J19" s="243" t="s">
        <v>1113</v>
      </c>
      <c r="K19" s="300">
        <v>499200.86</v>
      </c>
      <c r="L19" s="300">
        <f t="shared" si="9"/>
        <v>249600</v>
      </c>
      <c r="M19" s="316">
        <f t="shared" si="0"/>
        <v>249600.86</v>
      </c>
      <c r="N19" s="179">
        <v>0.5</v>
      </c>
      <c r="O19" s="208">
        <v>0</v>
      </c>
      <c r="P19" s="208">
        <v>0</v>
      </c>
      <c r="Q19" s="209">
        <v>249600</v>
      </c>
      <c r="R19" s="209"/>
      <c r="S19" s="209"/>
      <c r="T19" s="209"/>
      <c r="U19" s="209"/>
      <c r="V19" s="209"/>
      <c r="W19" s="209"/>
      <c r="X19" s="209"/>
      <c r="Y19" s="187" t="b">
        <f t="shared" si="5"/>
        <v>1</v>
      </c>
      <c r="Z19" s="188">
        <f t="shared" si="6"/>
        <v>0.5</v>
      </c>
      <c r="AA19" s="189" t="b">
        <f t="shared" si="7"/>
        <v>1</v>
      </c>
      <c r="AB19" s="189" t="b">
        <f t="shared" si="8"/>
        <v>1</v>
      </c>
    </row>
    <row r="20" spans="1:28" ht="24" x14ac:dyDescent="0.2">
      <c r="A20" s="243" t="s">
        <v>61</v>
      </c>
      <c r="B20" s="323" t="s">
        <v>708</v>
      </c>
      <c r="C20" s="121" t="s">
        <v>93</v>
      </c>
      <c r="D20" s="313" t="s">
        <v>209</v>
      </c>
      <c r="E20" s="314" t="s">
        <v>412</v>
      </c>
      <c r="F20" s="324" t="s">
        <v>198</v>
      </c>
      <c r="G20" s="313" t="s">
        <v>709</v>
      </c>
      <c r="H20" s="243" t="s">
        <v>99</v>
      </c>
      <c r="I20" s="315">
        <v>0.23799999999999999</v>
      </c>
      <c r="J20" s="243" t="s">
        <v>282</v>
      </c>
      <c r="K20" s="300">
        <v>1652429.85</v>
      </c>
      <c r="L20" s="300">
        <f t="shared" si="9"/>
        <v>826214</v>
      </c>
      <c r="M20" s="316">
        <f t="shared" si="0"/>
        <v>826215.85000000009</v>
      </c>
      <c r="N20" s="179">
        <v>0.5</v>
      </c>
      <c r="O20" s="208">
        <v>0</v>
      </c>
      <c r="P20" s="208">
        <v>413107</v>
      </c>
      <c r="Q20" s="209">
        <v>413107</v>
      </c>
      <c r="R20" s="209"/>
      <c r="S20" s="209"/>
      <c r="T20" s="209"/>
      <c r="U20" s="209"/>
      <c r="V20" s="209"/>
      <c r="W20" s="209"/>
      <c r="X20" s="209"/>
      <c r="Y20" s="187" t="b">
        <f t="shared" si="5"/>
        <v>1</v>
      </c>
      <c r="Z20" s="188">
        <f t="shared" si="6"/>
        <v>0.5</v>
      </c>
      <c r="AA20" s="189" t="b">
        <f t="shared" si="7"/>
        <v>1</v>
      </c>
      <c r="AB20" s="189" t="b">
        <f t="shared" si="8"/>
        <v>1</v>
      </c>
    </row>
    <row r="21" spans="1:28" ht="36" x14ac:dyDescent="0.2">
      <c r="A21" s="243" t="s">
        <v>62</v>
      </c>
      <c r="B21" s="323" t="s">
        <v>710</v>
      </c>
      <c r="C21" s="121" t="s">
        <v>93</v>
      </c>
      <c r="D21" s="313" t="s">
        <v>256</v>
      </c>
      <c r="E21" s="314" t="s">
        <v>424</v>
      </c>
      <c r="F21" s="324" t="s">
        <v>200</v>
      </c>
      <c r="G21" s="313" t="s">
        <v>279</v>
      </c>
      <c r="H21" s="243" t="s">
        <v>99</v>
      </c>
      <c r="I21" s="315">
        <v>3.4470000000000001</v>
      </c>
      <c r="J21" s="243" t="s">
        <v>1081</v>
      </c>
      <c r="K21" s="300">
        <v>1860129.25</v>
      </c>
      <c r="L21" s="316">
        <f t="shared" si="9"/>
        <v>1302090</v>
      </c>
      <c r="M21" s="316">
        <f t="shared" si="0"/>
        <v>558039.25</v>
      </c>
      <c r="N21" s="179">
        <v>0.7</v>
      </c>
      <c r="O21" s="208">
        <v>0</v>
      </c>
      <c r="P21" s="208">
        <v>0</v>
      </c>
      <c r="Q21" s="209">
        <v>0</v>
      </c>
      <c r="R21" s="209">
        <v>1302090</v>
      </c>
      <c r="S21" s="209"/>
      <c r="T21" s="209"/>
      <c r="U21" s="209"/>
      <c r="V21" s="209"/>
      <c r="W21" s="209"/>
      <c r="X21" s="209"/>
      <c r="Y21" s="187" t="b">
        <f t="shared" si="5"/>
        <v>1</v>
      </c>
      <c r="Z21" s="188">
        <f t="shared" si="6"/>
        <v>0.7</v>
      </c>
      <c r="AA21" s="189" t="b">
        <f t="shared" si="7"/>
        <v>1</v>
      </c>
      <c r="AB21" s="189" t="b">
        <f t="shared" si="8"/>
        <v>1</v>
      </c>
    </row>
    <row r="22" spans="1:28" ht="24" x14ac:dyDescent="0.2">
      <c r="A22" s="243" t="s">
        <v>63</v>
      </c>
      <c r="B22" s="323" t="s">
        <v>711</v>
      </c>
      <c r="C22" s="121" t="s">
        <v>93</v>
      </c>
      <c r="D22" s="313" t="s">
        <v>241</v>
      </c>
      <c r="E22" s="314" t="s">
        <v>375</v>
      </c>
      <c r="F22" s="324" t="s">
        <v>206</v>
      </c>
      <c r="G22" s="313" t="s">
        <v>280</v>
      </c>
      <c r="H22" s="243" t="s">
        <v>99</v>
      </c>
      <c r="I22" s="315">
        <v>0.92900000000000005</v>
      </c>
      <c r="J22" s="243" t="s">
        <v>286</v>
      </c>
      <c r="K22" s="300">
        <v>720000</v>
      </c>
      <c r="L22" s="316">
        <f t="shared" si="9"/>
        <v>432000</v>
      </c>
      <c r="M22" s="316">
        <f t="shared" si="0"/>
        <v>288000</v>
      </c>
      <c r="N22" s="179">
        <v>0.6</v>
      </c>
      <c r="O22" s="208">
        <v>0</v>
      </c>
      <c r="P22" s="208">
        <v>0</v>
      </c>
      <c r="Q22" s="209">
        <v>432000</v>
      </c>
      <c r="R22" s="209"/>
      <c r="S22" s="209"/>
      <c r="T22" s="209"/>
      <c r="U22" s="209"/>
      <c r="V22" s="209"/>
      <c r="W22" s="209"/>
      <c r="X22" s="209"/>
      <c r="Y22" s="187" t="b">
        <f t="shared" si="5"/>
        <v>1</v>
      </c>
      <c r="Z22" s="188">
        <f t="shared" si="6"/>
        <v>0.6</v>
      </c>
      <c r="AA22" s="189" t="b">
        <f t="shared" si="7"/>
        <v>1</v>
      </c>
      <c r="AB22" s="189" t="b">
        <f t="shared" si="8"/>
        <v>1</v>
      </c>
    </row>
    <row r="23" spans="1:28" ht="24" x14ac:dyDescent="0.2">
      <c r="A23" s="243" t="s">
        <v>64</v>
      </c>
      <c r="B23" s="323" t="s">
        <v>712</v>
      </c>
      <c r="C23" s="121" t="s">
        <v>93</v>
      </c>
      <c r="D23" s="313" t="s">
        <v>251</v>
      </c>
      <c r="E23" s="314" t="s">
        <v>368</v>
      </c>
      <c r="F23" s="324" t="s">
        <v>205</v>
      </c>
      <c r="G23" s="313" t="s">
        <v>281</v>
      </c>
      <c r="H23" s="243" t="s">
        <v>99</v>
      </c>
      <c r="I23" s="315">
        <v>2.375</v>
      </c>
      <c r="J23" s="243" t="s">
        <v>713</v>
      </c>
      <c r="K23" s="300">
        <v>1533674.9</v>
      </c>
      <c r="L23" s="316">
        <f t="shared" si="9"/>
        <v>766837</v>
      </c>
      <c r="M23" s="316">
        <f t="shared" ref="M23" si="11">K23-L23</f>
        <v>766837.89999999991</v>
      </c>
      <c r="N23" s="179">
        <v>0.5</v>
      </c>
      <c r="O23" s="208">
        <v>0</v>
      </c>
      <c r="P23" s="208">
        <v>557637</v>
      </c>
      <c r="Q23" s="209">
        <v>209200</v>
      </c>
      <c r="R23" s="209"/>
      <c r="S23" s="209"/>
      <c r="T23" s="209"/>
      <c r="U23" s="209"/>
      <c r="V23" s="209"/>
      <c r="W23" s="209"/>
      <c r="X23" s="209"/>
      <c r="Y23" s="187" t="b">
        <f t="shared" si="5"/>
        <v>1</v>
      </c>
      <c r="Z23" s="188">
        <f t="shared" si="6"/>
        <v>0.5</v>
      </c>
      <c r="AA23" s="189" t="b">
        <f t="shared" si="7"/>
        <v>1</v>
      </c>
      <c r="AB23" s="189" t="b">
        <f t="shared" si="8"/>
        <v>1</v>
      </c>
    </row>
    <row r="24" spans="1:28" s="137" customFormat="1" ht="24" x14ac:dyDescent="0.2">
      <c r="A24" s="326" t="s">
        <v>65</v>
      </c>
      <c r="B24" s="327" t="s">
        <v>503</v>
      </c>
      <c r="C24" s="226" t="s">
        <v>84</v>
      </c>
      <c r="D24" s="328" t="s">
        <v>259</v>
      </c>
      <c r="E24" s="329" t="s">
        <v>406</v>
      </c>
      <c r="F24" s="125" t="s">
        <v>191</v>
      </c>
      <c r="G24" s="330" t="s">
        <v>617</v>
      </c>
      <c r="H24" s="331" t="s">
        <v>98</v>
      </c>
      <c r="I24" s="332">
        <v>2.4119999999999999</v>
      </c>
      <c r="J24" s="125" t="s">
        <v>439</v>
      </c>
      <c r="K24" s="333">
        <v>8291386.5</v>
      </c>
      <c r="L24" s="333">
        <f>ROUNDDOWN(K24*N24,0)</f>
        <v>4145693</v>
      </c>
      <c r="M24" s="301">
        <f t="shared" ref="M24:M87" si="12">K24-L24</f>
        <v>4145693.5</v>
      </c>
      <c r="N24" s="334">
        <v>0.5</v>
      </c>
      <c r="O24" s="230">
        <v>0</v>
      </c>
      <c r="P24" s="230">
        <v>0</v>
      </c>
      <c r="Q24" s="231">
        <f>L24</f>
        <v>4145693</v>
      </c>
      <c r="R24" s="203"/>
      <c r="S24" s="203"/>
      <c r="T24" s="203"/>
      <c r="U24" s="203"/>
      <c r="V24" s="203"/>
      <c r="W24" s="203"/>
      <c r="X24" s="203"/>
      <c r="Y24" s="187" t="b">
        <f t="shared" si="5"/>
        <v>1</v>
      </c>
      <c r="Z24" s="188">
        <f t="shared" si="6"/>
        <v>0.5</v>
      </c>
      <c r="AA24" s="189" t="b">
        <f t="shared" si="7"/>
        <v>1</v>
      </c>
      <c r="AB24" s="189" t="b">
        <f t="shared" si="8"/>
        <v>1</v>
      </c>
    </row>
    <row r="25" spans="1:28" s="137" customFormat="1" ht="24" x14ac:dyDescent="0.2">
      <c r="A25" s="326" t="s">
        <v>66</v>
      </c>
      <c r="B25" s="327" t="s">
        <v>504</v>
      </c>
      <c r="C25" s="226" t="s">
        <v>84</v>
      </c>
      <c r="D25" s="328" t="s">
        <v>213</v>
      </c>
      <c r="E25" s="329" t="s">
        <v>394</v>
      </c>
      <c r="F25" s="125" t="s">
        <v>202</v>
      </c>
      <c r="G25" s="330" t="s">
        <v>618</v>
      </c>
      <c r="H25" s="331" t="s">
        <v>98</v>
      </c>
      <c r="I25" s="332">
        <v>0.99299999999999999</v>
      </c>
      <c r="J25" s="125" t="s">
        <v>445</v>
      </c>
      <c r="K25" s="333">
        <v>1136679.8999999999</v>
      </c>
      <c r="L25" s="333">
        <f t="shared" ref="L25:L88" si="13">ROUNDDOWN(K25*N25,0)</f>
        <v>682007</v>
      </c>
      <c r="M25" s="301">
        <f t="shared" si="12"/>
        <v>454672.89999999991</v>
      </c>
      <c r="N25" s="334">
        <v>0.6</v>
      </c>
      <c r="O25" s="230">
        <v>0</v>
      </c>
      <c r="P25" s="230">
        <v>0</v>
      </c>
      <c r="Q25" s="231">
        <f t="shared" ref="Q25:Q88" si="14">L25</f>
        <v>682007</v>
      </c>
      <c r="R25" s="203"/>
      <c r="S25" s="203"/>
      <c r="T25" s="204"/>
      <c r="U25" s="204"/>
      <c r="V25" s="204"/>
      <c r="W25" s="204"/>
      <c r="X25" s="204"/>
      <c r="Y25" s="187" t="b">
        <f t="shared" si="5"/>
        <v>1</v>
      </c>
      <c r="Z25" s="188">
        <f t="shared" si="6"/>
        <v>0.6</v>
      </c>
      <c r="AA25" s="189" t="b">
        <f t="shared" si="7"/>
        <v>1</v>
      </c>
      <c r="AB25" s="189" t="b">
        <f t="shared" si="8"/>
        <v>1</v>
      </c>
    </row>
    <row r="26" spans="1:28" s="137" customFormat="1" ht="24" x14ac:dyDescent="0.2">
      <c r="A26" s="326" t="s">
        <v>67</v>
      </c>
      <c r="B26" s="327" t="s">
        <v>505</v>
      </c>
      <c r="C26" s="226" t="s">
        <v>84</v>
      </c>
      <c r="D26" s="328" t="s">
        <v>219</v>
      </c>
      <c r="E26" s="329" t="s">
        <v>422</v>
      </c>
      <c r="F26" s="125" t="s">
        <v>202</v>
      </c>
      <c r="G26" s="330" t="s">
        <v>619</v>
      </c>
      <c r="H26" s="331" t="s">
        <v>98</v>
      </c>
      <c r="I26" s="332">
        <v>2.99</v>
      </c>
      <c r="J26" s="125" t="s">
        <v>714</v>
      </c>
      <c r="K26" s="333">
        <v>3540383.83</v>
      </c>
      <c r="L26" s="333">
        <f t="shared" si="13"/>
        <v>1770191</v>
      </c>
      <c r="M26" s="301">
        <f t="shared" si="12"/>
        <v>1770192.83</v>
      </c>
      <c r="N26" s="334">
        <v>0.5</v>
      </c>
      <c r="O26" s="230">
        <v>0</v>
      </c>
      <c r="P26" s="230">
        <v>0</v>
      </c>
      <c r="Q26" s="231">
        <f t="shared" si="14"/>
        <v>1770191</v>
      </c>
      <c r="R26" s="204"/>
      <c r="S26" s="204"/>
      <c r="T26" s="204"/>
      <c r="U26" s="204"/>
      <c r="V26" s="204"/>
      <c r="W26" s="204"/>
      <c r="X26" s="204"/>
      <c r="Y26" s="187" t="b">
        <f t="shared" si="5"/>
        <v>1</v>
      </c>
      <c r="Z26" s="188">
        <f t="shared" si="6"/>
        <v>0.5</v>
      </c>
      <c r="AA26" s="189" t="b">
        <f t="shared" si="7"/>
        <v>1</v>
      </c>
      <c r="AB26" s="189" t="b">
        <f t="shared" si="8"/>
        <v>1</v>
      </c>
    </row>
    <row r="27" spans="1:28" s="137" customFormat="1" ht="24" x14ac:dyDescent="0.2">
      <c r="A27" s="326" t="s">
        <v>68</v>
      </c>
      <c r="B27" s="327" t="s">
        <v>506</v>
      </c>
      <c r="C27" s="226" t="s">
        <v>84</v>
      </c>
      <c r="D27" s="328" t="s">
        <v>227</v>
      </c>
      <c r="E27" s="329" t="s">
        <v>336</v>
      </c>
      <c r="F27" s="125" t="s">
        <v>191</v>
      </c>
      <c r="G27" s="330" t="s">
        <v>620</v>
      </c>
      <c r="H27" s="331" t="s">
        <v>99</v>
      </c>
      <c r="I27" s="332">
        <v>0.96</v>
      </c>
      <c r="J27" s="125" t="s">
        <v>715</v>
      </c>
      <c r="K27" s="333">
        <v>1383799.25</v>
      </c>
      <c r="L27" s="333">
        <f t="shared" si="13"/>
        <v>761089</v>
      </c>
      <c r="M27" s="301">
        <f t="shared" si="12"/>
        <v>622710.25</v>
      </c>
      <c r="N27" s="334">
        <v>0.55000000000000004</v>
      </c>
      <c r="O27" s="230">
        <v>0</v>
      </c>
      <c r="P27" s="230">
        <v>0</v>
      </c>
      <c r="Q27" s="231">
        <f t="shared" si="14"/>
        <v>761089</v>
      </c>
      <c r="R27" s="204"/>
      <c r="S27" s="204"/>
      <c r="T27" s="204"/>
      <c r="U27" s="204"/>
      <c r="V27" s="204"/>
      <c r="W27" s="204"/>
      <c r="X27" s="204"/>
      <c r="Y27" s="187" t="b">
        <f t="shared" si="5"/>
        <v>1</v>
      </c>
      <c r="Z27" s="188">
        <f t="shared" si="6"/>
        <v>0.55000000000000004</v>
      </c>
      <c r="AA27" s="189" t="b">
        <f t="shared" si="7"/>
        <v>1</v>
      </c>
      <c r="AB27" s="189" t="b">
        <f t="shared" si="8"/>
        <v>1</v>
      </c>
    </row>
    <row r="28" spans="1:28" s="137" customFormat="1" ht="48" x14ac:dyDescent="0.2">
      <c r="A28" s="243" t="s">
        <v>69</v>
      </c>
      <c r="B28" s="323" t="s">
        <v>507</v>
      </c>
      <c r="C28" s="121" t="s">
        <v>85</v>
      </c>
      <c r="D28" s="335" t="s">
        <v>226</v>
      </c>
      <c r="E28" s="336" t="s">
        <v>389</v>
      </c>
      <c r="F28" s="243" t="s">
        <v>191</v>
      </c>
      <c r="G28" s="313" t="s">
        <v>621</v>
      </c>
      <c r="H28" s="337" t="s">
        <v>98</v>
      </c>
      <c r="I28" s="315">
        <v>1.925</v>
      </c>
      <c r="J28" s="243" t="s">
        <v>716</v>
      </c>
      <c r="K28" s="300">
        <v>7819335.8799999999</v>
      </c>
      <c r="L28" s="300">
        <f t="shared" si="13"/>
        <v>3909667</v>
      </c>
      <c r="M28" s="302">
        <f t="shared" si="12"/>
        <v>3909668.88</v>
      </c>
      <c r="N28" s="338">
        <v>0.5</v>
      </c>
      <c r="O28" s="206">
        <v>0</v>
      </c>
      <c r="P28" s="206">
        <v>0</v>
      </c>
      <c r="Q28" s="203">
        <f t="shared" si="14"/>
        <v>3909667</v>
      </c>
      <c r="R28" s="203"/>
      <c r="S28" s="203"/>
      <c r="T28" s="203"/>
      <c r="U28" s="203"/>
      <c r="V28" s="203"/>
      <c r="W28" s="203"/>
      <c r="X28" s="203"/>
      <c r="Y28" s="187" t="b">
        <f t="shared" si="5"/>
        <v>1</v>
      </c>
      <c r="Z28" s="188">
        <f t="shared" si="6"/>
        <v>0.5</v>
      </c>
      <c r="AA28" s="189" t="b">
        <f t="shared" si="7"/>
        <v>1</v>
      </c>
      <c r="AB28" s="189" t="b">
        <f t="shared" si="8"/>
        <v>1</v>
      </c>
    </row>
    <row r="29" spans="1:28" s="137" customFormat="1" ht="36" x14ac:dyDescent="0.2">
      <c r="A29" s="326" t="s">
        <v>70</v>
      </c>
      <c r="B29" s="327" t="s">
        <v>508</v>
      </c>
      <c r="C29" s="226" t="s">
        <v>84</v>
      </c>
      <c r="D29" s="328" t="s">
        <v>212</v>
      </c>
      <c r="E29" s="329" t="s">
        <v>347</v>
      </c>
      <c r="F29" s="125" t="s">
        <v>204</v>
      </c>
      <c r="G29" s="330" t="s">
        <v>1082</v>
      </c>
      <c r="H29" s="331" t="s">
        <v>99</v>
      </c>
      <c r="I29" s="332">
        <v>0.34499999999999997</v>
      </c>
      <c r="J29" s="125" t="s">
        <v>717</v>
      </c>
      <c r="K29" s="333">
        <v>697537.65</v>
      </c>
      <c r="L29" s="333">
        <f t="shared" si="13"/>
        <v>348768</v>
      </c>
      <c r="M29" s="301">
        <f t="shared" si="12"/>
        <v>348769.65</v>
      </c>
      <c r="N29" s="334">
        <v>0.5</v>
      </c>
      <c r="O29" s="230">
        <v>0</v>
      </c>
      <c r="P29" s="230">
        <v>0</v>
      </c>
      <c r="Q29" s="231">
        <f t="shared" si="14"/>
        <v>348768</v>
      </c>
      <c r="R29" s="204"/>
      <c r="S29" s="204"/>
      <c r="T29" s="204"/>
      <c r="U29" s="204"/>
      <c r="V29" s="204"/>
      <c r="W29" s="204"/>
      <c r="X29" s="204"/>
      <c r="Y29" s="187" t="b">
        <f t="shared" si="5"/>
        <v>1</v>
      </c>
      <c r="Z29" s="188">
        <f t="shared" si="6"/>
        <v>0.5</v>
      </c>
      <c r="AA29" s="189" t="b">
        <f t="shared" si="7"/>
        <v>1</v>
      </c>
      <c r="AB29" s="189" t="b">
        <f t="shared" si="8"/>
        <v>1</v>
      </c>
    </row>
    <row r="30" spans="1:28" s="137" customFormat="1" ht="48" x14ac:dyDescent="0.2">
      <c r="A30" s="326" t="s">
        <v>71</v>
      </c>
      <c r="B30" s="327" t="s">
        <v>509</v>
      </c>
      <c r="C30" s="226" t="s">
        <v>84</v>
      </c>
      <c r="D30" s="328" t="s">
        <v>293</v>
      </c>
      <c r="E30" s="329" t="s">
        <v>338</v>
      </c>
      <c r="F30" s="125" t="s">
        <v>191</v>
      </c>
      <c r="G30" s="339" t="s">
        <v>1083</v>
      </c>
      <c r="H30" s="331" t="s">
        <v>99</v>
      </c>
      <c r="I30" s="332">
        <v>1.3120000000000001</v>
      </c>
      <c r="J30" s="125" t="s">
        <v>718</v>
      </c>
      <c r="K30" s="333">
        <v>1150159.96</v>
      </c>
      <c r="L30" s="333">
        <f t="shared" si="13"/>
        <v>632587</v>
      </c>
      <c r="M30" s="301">
        <f t="shared" si="12"/>
        <v>517572.95999999996</v>
      </c>
      <c r="N30" s="334">
        <v>0.55000000000000004</v>
      </c>
      <c r="O30" s="230">
        <v>0</v>
      </c>
      <c r="P30" s="230">
        <v>0</v>
      </c>
      <c r="Q30" s="231">
        <f t="shared" si="14"/>
        <v>632587</v>
      </c>
      <c r="R30" s="204"/>
      <c r="S30" s="204"/>
      <c r="T30" s="204"/>
      <c r="U30" s="204"/>
      <c r="V30" s="204"/>
      <c r="W30" s="204"/>
      <c r="X30" s="204"/>
      <c r="Y30" s="187" t="b">
        <f t="shared" si="5"/>
        <v>1</v>
      </c>
      <c r="Z30" s="188">
        <f t="shared" si="6"/>
        <v>0.55000000000000004</v>
      </c>
      <c r="AA30" s="189" t="b">
        <f t="shared" si="7"/>
        <v>1</v>
      </c>
      <c r="AB30" s="189" t="b">
        <f t="shared" si="8"/>
        <v>1</v>
      </c>
    </row>
    <row r="31" spans="1:28" s="137" customFormat="1" ht="27" customHeight="1" x14ac:dyDescent="0.2">
      <c r="A31" s="326" t="s">
        <v>72</v>
      </c>
      <c r="B31" s="327" t="s">
        <v>510</v>
      </c>
      <c r="C31" s="226" t="s">
        <v>84</v>
      </c>
      <c r="D31" s="328" t="s">
        <v>233</v>
      </c>
      <c r="E31" s="329" t="s">
        <v>326</v>
      </c>
      <c r="F31" s="125" t="s">
        <v>203</v>
      </c>
      <c r="G31" s="330" t="s">
        <v>622</v>
      </c>
      <c r="H31" s="331" t="s">
        <v>99</v>
      </c>
      <c r="I31" s="332">
        <v>0.999</v>
      </c>
      <c r="J31" s="125" t="s">
        <v>719</v>
      </c>
      <c r="K31" s="333">
        <v>513936.5</v>
      </c>
      <c r="L31" s="333">
        <f t="shared" si="13"/>
        <v>256968</v>
      </c>
      <c r="M31" s="301">
        <f t="shared" si="12"/>
        <v>256968.5</v>
      </c>
      <c r="N31" s="334">
        <v>0.5</v>
      </c>
      <c r="O31" s="230">
        <v>0</v>
      </c>
      <c r="P31" s="230">
        <v>0</v>
      </c>
      <c r="Q31" s="231">
        <f t="shared" si="14"/>
        <v>256968</v>
      </c>
      <c r="R31" s="204"/>
      <c r="S31" s="204"/>
      <c r="T31" s="204"/>
      <c r="U31" s="204"/>
      <c r="V31" s="204"/>
      <c r="W31" s="204"/>
      <c r="X31" s="204"/>
      <c r="Y31" s="187" t="b">
        <f t="shared" si="5"/>
        <v>1</v>
      </c>
      <c r="Z31" s="188">
        <f t="shared" si="6"/>
        <v>0.5</v>
      </c>
      <c r="AA31" s="189" t="b">
        <f t="shared" si="7"/>
        <v>1</v>
      </c>
      <c r="AB31" s="189" t="b">
        <f t="shared" si="8"/>
        <v>1</v>
      </c>
    </row>
    <row r="32" spans="1:28" s="137" customFormat="1" ht="24" x14ac:dyDescent="0.2">
      <c r="A32" s="326" t="s">
        <v>73</v>
      </c>
      <c r="B32" s="327" t="s">
        <v>511</v>
      </c>
      <c r="C32" s="226" t="s">
        <v>84</v>
      </c>
      <c r="D32" s="328" t="s">
        <v>307</v>
      </c>
      <c r="E32" s="329" t="s">
        <v>426</v>
      </c>
      <c r="F32" s="125" t="s">
        <v>203</v>
      </c>
      <c r="G32" s="330" t="s">
        <v>623</v>
      </c>
      <c r="H32" s="331" t="s">
        <v>98</v>
      </c>
      <c r="I32" s="332">
        <v>0.89700000000000002</v>
      </c>
      <c r="J32" s="125" t="s">
        <v>720</v>
      </c>
      <c r="K32" s="333">
        <v>2099020.08</v>
      </c>
      <c r="L32" s="333">
        <f t="shared" si="13"/>
        <v>1049510</v>
      </c>
      <c r="M32" s="301">
        <f t="shared" si="12"/>
        <v>1049510.08</v>
      </c>
      <c r="N32" s="334">
        <v>0.5</v>
      </c>
      <c r="O32" s="230">
        <v>0</v>
      </c>
      <c r="P32" s="230">
        <v>0</v>
      </c>
      <c r="Q32" s="231">
        <f t="shared" si="14"/>
        <v>1049510</v>
      </c>
      <c r="R32" s="204"/>
      <c r="S32" s="204"/>
      <c r="T32" s="204"/>
      <c r="U32" s="204"/>
      <c r="V32" s="204"/>
      <c r="W32" s="204"/>
      <c r="X32" s="204"/>
      <c r="Y32" s="187" t="b">
        <f t="shared" si="5"/>
        <v>1</v>
      </c>
      <c r="Z32" s="188">
        <f t="shared" si="6"/>
        <v>0.5</v>
      </c>
      <c r="AA32" s="189" t="b">
        <f t="shared" si="7"/>
        <v>1</v>
      </c>
      <c r="AB32" s="189" t="b">
        <f t="shared" si="8"/>
        <v>1</v>
      </c>
    </row>
    <row r="33" spans="1:28" s="137" customFormat="1" ht="24" x14ac:dyDescent="0.2">
      <c r="A33" s="326" t="s">
        <v>74</v>
      </c>
      <c r="B33" s="327" t="s">
        <v>512</v>
      </c>
      <c r="C33" s="226" t="s">
        <v>84</v>
      </c>
      <c r="D33" s="328" t="s">
        <v>217</v>
      </c>
      <c r="E33" s="329" t="s">
        <v>328</v>
      </c>
      <c r="F33" s="125" t="s">
        <v>206</v>
      </c>
      <c r="G33" s="330" t="s">
        <v>624</v>
      </c>
      <c r="H33" s="331" t="s">
        <v>99</v>
      </c>
      <c r="I33" s="332">
        <v>0.51900000000000002</v>
      </c>
      <c r="J33" s="125" t="s">
        <v>439</v>
      </c>
      <c r="K33" s="333">
        <v>641933.23</v>
      </c>
      <c r="L33" s="333">
        <f t="shared" si="13"/>
        <v>353063</v>
      </c>
      <c r="M33" s="301">
        <f t="shared" si="12"/>
        <v>288870.23</v>
      </c>
      <c r="N33" s="334">
        <v>0.55000000000000004</v>
      </c>
      <c r="O33" s="230">
        <v>0</v>
      </c>
      <c r="P33" s="230">
        <v>0</v>
      </c>
      <c r="Q33" s="231">
        <f t="shared" si="14"/>
        <v>353063</v>
      </c>
      <c r="R33" s="204"/>
      <c r="S33" s="204"/>
      <c r="T33" s="204"/>
      <c r="U33" s="204"/>
      <c r="V33" s="204"/>
      <c r="W33" s="204"/>
      <c r="X33" s="204"/>
      <c r="Y33" s="187" t="b">
        <f t="shared" si="5"/>
        <v>1</v>
      </c>
      <c r="Z33" s="188">
        <f t="shared" si="6"/>
        <v>0.55000000000000004</v>
      </c>
      <c r="AA33" s="189" t="b">
        <f t="shared" si="7"/>
        <v>1</v>
      </c>
      <c r="AB33" s="189" t="b">
        <f t="shared" si="8"/>
        <v>1</v>
      </c>
    </row>
    <row r="34" spans="1:28" s="137" customFormat="1" ht="36" x14ac:dyDescent="0.2">
      <c r="A34" s="326" t="s">
        <v>75</v>
      </c>
      <c r="B34" s="327" t="s">
        <v>513</v>
      </c>
      <c r="C34" s="226" t="s">
        <v>84</v>
      </c>
      <c r="D34" s="328" t="s">
        <v>585</v>
      </c>
      <c r="E34" s="329" t="s">
        <v>344</v>
      </c>
      <c r="F34" s="125" t="s">
        <v>195</v>
      </c>
      <c r="G34" s="330" t="s">
        <v>625</v>
      </c>
      <c r="H34" s="331" t="s">
        <v>99</v>
      </c>
      <c r="I34" s="332">
        <v>0.54400000000000004</v>
      </c>
      <c r="J34" s="125" t="s">
        <v>721</v>
      </c>
      <c r="K34" s="333">
        <v>2207063.2599999998</v>
      </c>
      <c r="L34" s="333">
        <f t="shared" si="13"/>
        <v>1103531</v>
      </c>
      <c r="M34" s="301">
        <f t="shared" si="12"/>
        <v>1103532.2599999998</v>
      </c>
      <c r="N34" s="334">
        <v>0.5</v>
      </c>
      <c r="O34" s="230">
        <v>0</v>
      </c>
      <c r="P34" s="230">
        <v>0</v>
      </c>
      <c r="Q34" s="231">
        <f t="shared" si="14"/>
        <v>1103531</v>
      </c>
      <c r="R34" s="204"/>
      <c r="S34" s="204"/>
      <c r="T34" s="204"/>
      <c r="U34" s="204"/>
      <c r="V34" s="204"/>
      <c r="W34" s="204"/>
      <c r="X34" s="204"/>
      <c r="Y34" s="187" t="b">
        <f t="shared" si="5"/>
        <v>1</v>
      </c>
      <c r="Z34" s="188">
        <f t="shared" si="6"/>
        <v>0.5</v>
      </c>
      <c r="AA34" s="189" t="b">
        <f t="shared" si="7"/>
        <v>1</v>
      </c>
      <c r="AB34" s="189" t="b">
        <f t="shared" si="8"/>
        <v>1</v>
      </c>
    </row>
    <row r="35" spans="1:28" s="137" customFormat="1" ht="15" x14ac:dyDescent="0.2">
      <c r="A35" s="326" t="s">
        <v>76</v>
      </c>
      <c r="B35" s="327" t="s">
        <v>514</v>
      </c>
      <c r="C35" s="226" t="s">
        <v>84</v>
      </c>
      <c r="D35" s="328" t="s">
        <v>586</v>
      </c>
      <c r="E35" s="329" t="s">
        <v>407</v>
      </c>
      <c r="F35" s="125" t="s">
        <v>196</v>
      </c>
      <c r="G35" s="330" t="s">
        <v>626</v>
      </c>
      <c r="H35" s="331" t="s">
        <v>99</v>
      </c>
      <c r="I35" s="332">
        <v>1.0940000000000001</v>
      </c>
      <c r="J35" s="125" t="s">
        <v>714</v>
      </c>
      <c r="K35" s="333">
        <v>4526013.96</v>
      </c>
      <c r="L35" s="333">
        <f t="shared" si="13"/>
        <v>2263006</v>
      </c>
      <c r="M35" s="301">
        <f t="shared" si="12"/>
        <v>2263007.96</v>
      </c>
      <c r="N35" s="334">
        <v>0.5</v>
      </c>
      <c r="O35" s="230">
        <v>0</v>
      </c>
      <c r="P35" s="230">
        <v>0</v>
      </c>
      <c r="Q35" s="231">
        <f t="shared" si="14"/>
        <v>2263006</v>
      </c>
      <c r="R35" s="205"/>
      <c r="S35" s="205"/>
      <c r="T35" s="205"/>
      <c r="U35" s="205"/>
      <c r="V35" s="205"/>
      <c r="W35" s="205"/>
      <c r="X35" s="205"/>
      <c r="Y35" s="187" t="b">
        <f t="shared" si="5"/>
        <v>1</v>
      </c>
      <c r="Z35" s="188">
        <f t="shared" si="6"/>
        <v>0.5</v>
      </c>
      <c r="AA35" s="189" t="b">
        <f t="shared" si="7"/>
        <v>1</v>
      </c>
      <c r="AB35" s="189" t="b">
        <f t="shared" si="8"/>
        <v>1</v>
      </c>
    </row>
    <row r="36" spans="1:28" s="137" customFormat="1" ht="24" x14ac:dyDescent="0.2">
      <c r="A36" s="326" t="s">
        <v>77</v>
      </c>
      <c r="B36" s="327" t="s">
        <v>515</v>
      </c>
      <c r="C36" s="226" t="s">
        <v>84</v>
      </c>
      <c r="D36" s="328" t="s">
        <v>587</v>
      </c>
      <c r="E36" s="329" t="s">
        <v>382</v>
      </c>
      <c r="F36" s="125" t="s">
        <v>197</v>
      </c>
      <c r="G36" s="330" t="s">
        <v>627</v>
      </c>
      <c r="H36" s="331" t="s">
        <v>99</v>
      </c>
      <c r="I36" s="332">
        <v>0.248</v>
      </c>
      <c r="J36" s="125" t="s">
        <v>714</v>
      </c>
      <c r="K36" s="333">
        <v>856854</v>
      </c>
      <c r="L36" s="333">
        <f t="shared" si="13"/>
        <v>428427</v>
      </c>
      <c r="M36" s="301">
        <f t="shared" si="12"/>
        <v>428427</v>
      </c>
      <c r="N36" s="334">
        <v>0.5</v>
      </c>
      <c r="O36" s="230">
        <v>0</v>
      </c>
      <c r="P36" s="230">
        <v>0</v>
      </c>
      <c r="Q36" s="231">
        <f t="shared" si="14"/>
        <v>428427</v>
      </c>
      <c r="R36" s="203"/>
      <c r="S36" s="203"/>
      <c r="T36" s="203"/>
      <c r="U36" s="203"/>
      <c r="V36" s="203"/>
      <c r="W36" s="203"/>
      <c r="X36" s="203"/>
      <c r="Y36" s="187" t="b">
        <f t="shared" si="5"/>
        <v>1</v>
      </c>
      <c r="Z36" s="188">
        <f t="shared" si="6"/>
        <v>0.5</v>
      </c>
      <c r="AA36" s="189" t="b">
        <f t="shared" si="7"/>
        <v>1</v>
      </c>
      <c r="AB36" s="189" t="b">
        <f t="shared" si="8"/>
        <v>1</v>
      </c>
    </row>
    <row r="37" spans="1:28" s="137" customFormat="1" ht="60" x14ac:dyDescent="0.2">
      <c r="A37" s="326" t="s">
        <v>78</v>
      </c>
      <c r="B37" s="327" t="s">
        <v>516</v>
      </c>
      <c r="C37" s="226" t="s">
        <v>84</v>
      </c>
      <c r="D37" s="328" t="s">
        <v>296</v>
      </c>
      <c r="E37" s="329" t="s">
        <v>350</v>
      </c>
      <c r="F37" s="125" t="s">
        <v>194</v>
      </c>
      <c r="G37" s="339" t="s">
        <v>1084</v>
      </c>
      <c r="H37" s="331" t="s">
        <v>99</v>
      </c>
      <c r="I37" s="332">
        <v>1.8120000000000001</v>
      </c>
      <c r="J37" s="125" t="s">
        <v>445</v>
      </c>
      <c r="K37" s="333">
        <v>2084827.18</v>
      </c>
      <c r="L37" s="333">
        <f t="shared" si="13"/>
        <v>1146654</v>
      </c>
      <c r="M37" s="301">
        <f t="shared" si="12"/>
        <v>938173.17999999993</v>
      </c>
      <c r="N37" s="334">
        <v>0.55000000000000004</v>
      </c>
      <c r="O37" s="230">
        <v>0</v>
      </c>
      <c r="P37" s="230">
        <v>0</v>
      </c>
      <c r="Q37" s="231">
        <f t="shared" si="14"/>
        <v>1146654</v>
      </c>
      <c r="R37" s="207"/>
      <c r="S37" s="207"/>
      <c r="T37" s="207"/>
      <c r="U37" s="207"/>
      <c r="V37" s="207"/>
      <c r="W37" s="207"/>
      <c r="X37" s="207"/>
      <c r="Y37" s="187" t="b">
        <f t="shared" si="5"/>
        <v>1</v>
      </c>
      <c r="Z37" s="188">
        <f t="shared" si="6"/>
        <v>0.55000000000000004</v>
      </c>
      <c r="AA37" s="189" t="b">
        <f t="shared" si="7"/>
        <v>1</v>
      </c>
      <c r="AB37" s="189" t="b">
        <f t="shared" si="8"/>
        <v>1</v>
      </c>
    </row>
    <row r="38" spans="1:28" s="210" customFormat="1" ht="36" x14ac:dyDescent="0.2">
      <c r="A38" s="326" t="s">
        <v>79</v>
      </c>
      <c r="B38" s="327" t="s">
        <v>517</v>
      </c>
      <c r="C38" s="226" t="s">
        <v>84</v>
      </c>
      <c r="D38" s="328" t="s">
        <v>216</v>
      </c>
      <c r="E38" s="329" t="s">
        <v>409</v>
      </c>
      <c r="F38" s="125" t="s">
        <v>191</v>
      </c>
      <c r="G38" s="330" t="s">
        <v>628</v>
      </c>
      <c r="H38" s="331" t="s">
        <v>99</v>
      </c>
      <c r="I38" s="332">
        <v>0.46899999999999997</v>
      </c>
      <c r="J38" s="125" t="s">
        <v>722</v>
      </c>
      <c r="K38" s="333">
        <v>865201.54</v>
      </c>
      <c r="L38" s="333">
        <f t="shared" si="13"/>
        <v>432600</v>
      </c>
      <c r="M38" s="301">
        <f t="shared" si="12"/>
        <v>432601.54000000004</v>
      </c>
      <c r="N38" s="334">
        <v>0.5</v>
      </c>
      <c r="O38" s="230">
        <v>0</v>
      </c>
      <c r="P38" s="230">
        <v>0</v>
      </c>
      <c r="Q38" s="231">
        <f t="shared" si="14"/>
        <v>432600</v>
      </c>
      <c r="R38" s="209"/>
      <c r="S38" s="209"/>
      <c r="T38" s="209"/>
      <c r="U38" s="209"/>
      <c r="V38" s="209"/>
      <c r="W38" s="209"/>
      <c r="X38" s="209"/>
      <c r="Y38" s="187" t="b">
        <f t="shared" si="5"/>
        <v>1</v>
      </c>
      <c r="Z38" s="188">
        <f t="shared" si="6"/>
        <v>0.5</v>
      </c>
      <c r="AA38" s="189" t="b">
        <f t="shared" si="7"/>
        <v>1</v>
      </c>
      <c r="AB38" s="189" t="b">
        <f t="shared" si="8"/>
        <v>1</v>
      </c>
    </row>
    <row r="39" spans="1:28" s="210" customFormat="1" ht="24" x14ac:dyDescent="0.2">
      <c r="A39" s="326" t="s">
        <v>80</v>
      </c>
      <c r="B39" s="327" t="s">
        <v>518</v>
      </c>
      <c r="C39" s="226" t="s">
        <v>84</v>
      </c>
      <c r="D39" s="328" t="s">
        <v>266</v>
      </c>
      <c r="E39" s="329" t="s">
        <v>361</v>
      </c>
      <c r="F39" s="125" t="s">
        <v>196</v>
      </c>
      <c r="G39" s="339" t="s">
        <v>629</v>
      </c>
      <c r="H39" s="331" t="s">
        <v>99</v>
      </c>
      <c r="I39" s="332">
        <v>0.9</v>
      </c>
      <c r="J39" s="125" t="s">
        <v>722</v>
      </c>
      <c r="K39" s="333">
        <v>1161482.82</v>
      </c>
      <c r="L39" s="333">
        <f t="shared" si="13"/>
        <v>696889</v>
      </c>
      <c r="M39" s="301">
        <f t="shared" si="12"/>
        <v>464593.82000000007</v>
      </c>
      <c r="N39" s="334">
        <v>0.6</v>
      </c>
      <c r="O39" s="230">
        <v>0</v>
      </c>
      <c r="P39" s="230">
        <v>0</v>
      </c>
      <c r="Q39" s="231">
        <f t="shared" si="14"/>
        <v>696889</v>
      </c>
      <c r="R39" s="209"/>
      <c r="S39" s="209"/>
      <c r="T39" s="209"/>
      <c r="U39" s="209"/>
      <c r="V39" s="209"/>
      <c r="W39" s="209"/>
      <c r="X39" s="209"/>
      <c r="Y39" s="187" t="b">
        <f t="shared" si="5"/>
        <v>1</v>
      </c>
      <c r="Z39" s="188">
        <f t="shared" si="6"/>
        <v>0.6</v>
      </c>
      <c r="AA39" s="189" t="b">
        <f t="shared" si="7"/>
        <v>1</v>
      </c>
      <c r="AB39" s="189" t="b">
        <f t="shared" si="8"/>
        <v>1</v>
      </c>
    </row>
    <row r="40" spans="1:28" s="210" customFormat="1" ht="24" x14ac:dyDescent="0.2">
      <c r="A40" s="326" t="s">
        <v>81</v>
      </c>
      <c r="B40" s="327" t="s">
        <v>519</v>
      </c>
      <c r="C40" s="226" t="s">
        <v>84</v>
      </c>
      <c r="D40" s="328" t="s">
        <v>588</v>
      </c>
      <c r="E40" s="329" t="s">
        <v>365</v>
      </c>
      <c r="F40" s="125" t="s">
        <v>206</v>
      </c>
      <c r="G40" s="330" t="s">
        <v>630</v>
      </c>
      <c r="H40" s="331" t="s">
        <v>98</v>
      </c>
      <c r="I40" s="332">
        <v>0.67500000000000004</v>
      </c>
      <c r="J40" s="125" t="s">
        <v>723</v>
      </c>
      <c r="K40" s="333">
        <v>2445160.56</v>
      </c>
      <c r="L40" s="333">
        <f t="shared" si="13"/>
        <v>1833870</v>
      </c>
      <c r="M40" s="301">
        <f t="shared" si="12"/>
        <v>611290.56000000006</v>
      </c>
      <c r="N40" s="334">
        <v>0.75</v>
      </c>
      <c r="O40" s="230">
        <v>0</v>
      </c>
      <c r="P40" s="230">
        <v>0</v>
      </c>
      <c r="Q40" s="231">
        <f t="shared" si="14"/>
        <v>1833870</v>
      </c>
      <c r="R40" s="209"/>
      <c r="S40" s="209"/>
      <c r="T40" s="209"/>
      <c r="U40" s="209"/>
      <c r="V40" s="209"/>
      <c r="W40" s="209"/>
      <c r="X40" s="209"/>
      <c r="Y40" s="187" t="b">
        <f t="shared" si="5"/>
        <v>1</v>
      </c>
      <c r="Z40" s="188">
        <f t="shared" si="6"/>
        <v>0.75</v>
      </c>
      <c r="AA40" s="189" t="b">
        <f t="shared" si="7"/>
        <v>1</v>
      </c>
      <c r="AB40" s="189" t="b">
        <f t="shared" si="8"/>
        <v>1</v>
      </c>
    </row>
    <row r="41" spans="1:28" s="137" customFormat="1" ht="15" x14ac:dyDescent="0.2">
      <c r="A41" s="326" t="s">
        <v>82</v>
      </c>
      <c r="B41" s="327" t="s">
        <v>520</v>
      </c>
      <c r="C41" s="226" t="s">
        <v>84</v>
      </c>
      <c r="D41" s="328" t="s">
        <v>304</v>
      </c>
      <c r="E41" s="329" t="s">
        <v>408</v>
      </c>
      <c r="F41" s="125" t="s">
        <v>200</v>
      </c>
      <c r="G41" s="330" t="s">
        <v>631</v>
      </c>
      <c r="H41" s="331" t="s">
        <v>98</v>
      </c>
      <c r="I41" s="332">
        <v>1.893</v>
      </c>
      <c r="J41" s="125" t="s">
        <v>724</v>
      </c>
      <c r="K41" s="333">
        <v>3880196.93</v>
      </c>
      <c r="L41" s="333">
        <f t="shared" si="13"/>
        <v>1940098</v>
      </c>
      <c r="M41" s="301">
        <f t="shared" si="12"/>
        <v>1940098.9300000002</v>
      </c>
      <c r="N41" s="334">
        <v>0.5</v>
      </c>
      <c r="O41" s="230">
        <v>0</v>
      </c>
      <c r="P41" s="230">
        <v>0</v>
      </c>
      <c r="Q41" s="231">
        <f t="shared" si="14"/>
        <v>1940098</v>
      </c>
      <c r="R41" s="207"/>
      <c r="S41" s="207"/>
      <c r="T41" s="207"/>
      <c r="U41" s="207"/>
      <c r="V41" s="207"/>
      <c r="W41" s="207"/>
      <c r="X41" s="207"/>
      <c r="Y41" s="187" t="b">
        <f t="shared" si="5"/>
        <v>1</v>
      </c>
      <c r="Z41" s="188">
        <f t="shared" si="6"/>
        <v>0.5</v>
      </c>
      <c r="AA41" s="189" t="b">
        <f t="shared" si="7"/>
        <v>1</v>
      </c>
      <c r="AB41" s="189" t="b">
        <f t="shared" si="8"/>
        <v>1</v>
      </c>
    </row>
    <row r="42" spans="1:28" s="137" customFormat="1" ht="24" x14ac:dyDescent="0.2">
      <c r="A42" s="243" t="s">
        <v>83</v>
      </c>
      <c r="B42" s="323" t="s">
        <v>521</v>
      </c>
      <c r="C42" s="121" t="s">
        <v>85</v>
      </c>
      <c r="D42" s="335" t="s">
        <v>208</v>
      </c>
      <c r="E42" s="336" t="s">
        <v>432</v>
      </c>
      <c r="F42" s="243" t="s">
        <v>207</v>
      </c>
      <c r="G42" s="313" t="s">
        <v>1085</v>
      </c>
      <c r="H42" s="337" t="s">
        <v>99</v>
      </c>
      <c r="I42" s="315">
        <v>0.44900000000000001</v>
      </c>
      <c r="J42" s="243" t="s">
        <v>725</v>
      </c>
      <c r="K42" s="300">
        <v>2147558.56</v>
      </c>
      <c r="L42" s="300">
        <f t="shared" si="13"/>
        <v>1181157</v>
      </c>
      <c r="M42" s="302">
        <f t="shared" si="12"/>
        <v>966401.56</v>
      </c>
      <c r="N42" s="338">
        <v>0.55000000000000004</v>
      </c>
      <c r="O42" s="206">
        <v>0</v>
      </c>
      <c r="P42" s="206">
        <v>0</v>
      </c>
      <c r="Q42" s="203">
        <v>1</v>
      </c>
      <c r="R42" s="209">
        <v>1109958</v>
      </c>
      <c r="S42" s="209">
        <v>71198</v>
      </c>
      <c r="T42" s="209"/>
      <c r="U42" s="209"/>
      <c r="V42" s="209"/>
      <c r="W42" s="209"/>
      <c r="X42" s="209"/>
      <c r="Y42" s="187" t="b">
        <f t="shared" si="5"/>
        <v>1</v>
      </c>
      <c r="Z42" s="188">
        <f t="shared" si="6"/>
        <v>0.55000000000000004</v>
      </c>
      <c r="AA42" s="189" t="b">
        <f t="shared" si="7"/>
        <v>1</v>
      </c>
      <c r="AB42" s="189" t="b">
        <f t="shared" si="8"/>
        <v>1</v>
      </c>
    </row>
    <row r="43" spans="1:28" s="137" customFormat="1" ht="72" x14ac:dyDescent="0.2">
      <c r="A43" s="326" t="s">
        <v>86</v>
      </c>
      <c r="B43" s="327" t="s">
        <v>522</v>
      </c>
      <c r="C43" s="226" t="s">
        <v>84</v>
      </c>
      <c r="D43" s="328" t="s">
        <v>584</v>
      </c>
      <c r="E43" s="329" t="s">
        <v>101</v>
      </c>
      <c r="F43" s="125" t="s">
        <v>584</v>
      </c>
      <c r="G43" s="330" t="s">
        <v>632</v>
      </c>
      <c r="H43" s="331" t="s">
        <v>98</v>
      </c>
      <c r="I43" s="332">
        <v>0.95599999999999996</v>
      </c>
      <c r="J43" s="125" t="s">
        <v>717</v>
      </c>
      <c r="K43" s="333">
        <v>8255000</v>
      </c>
      <c r="L43" s="333">
        <f t="shared" si="13"/>
        <v>4127500</v>
      </c>
      <c r="M43" s="301">
        <f t="shared" si="12"/>
        <v>4127500</v>
      </c>
      <c r="N43" s="334">
        <v>0.5</v>
      </c>
      <c r="O43" s="230">
        <v>0</v>
      </c>
      <c r="P43" s="230">
        <v>0</v>
      </c>
      <c r="Q43" s="231">
        <f t="shared" si="14"/>
        <v>4127500</v>
      </c>
      <c r="R43" s="207"/>
      <c r="S43" s="207"/>
      <c r="T43" s="207"/>
      <c r="U43" s="207"/>
      <c r="V43" s="207"/>
      <c r="W43" s="207"/>
      <c r="X43" s="207"/>
      <c r="Y43" s="187" t="b">
        <f t="shared" si="5"/>
        <v>1</v>
      </c>
      <c r="Z43" s="188">
        <f t="shared" si="6"/>
        <v>0.5</v>
      </c>
      <c r="AA43" s="189" t="b">
        <f t="shared" si="7"/>
        <v>1</v>
      </c>
      <c r="AB43" s="189" t="b">
        <f t="shared" si="8"/>
        <v>1</v>
      </c>
    </row>
    <row r="44" spans="1:28" s="137" customFormat="1" ht="36" x14ac:dyDescent="0.2">
      <c r="A44" s="326" t="s">
        <v>87</v>
      </c>
      <c r="B44" s="327" t="s">
        <v>523</v>
      </c>
      <c r="C44" s="226" t="s">
        <v>84</v>
      </c>
      <c r="D44" s="328" t="s">
        <v>916</v>
      </c>
      <c r="E44" s="329" t="s">
        <v>353</v>
      </c>
      <c r="F44" s="125" t="s">
        <v>206</v>
      </c>
      <c r="G44" s="330" t="s">
        <v>633</v>
      </c>
      <c r="H44" s="331" t="s">
        <v>99</v>
      </c>
      <c r="I44" s="332">
        <v>3.6819999999999999</v>
      </c>
      <c r="J44" s="125" t="s">
        <v>448</v>
      </c>
      <c r="K44" s="333">
        <v>2311279.12</v>
      </c>
      <c r="L44" s="333">
        <f t="shared" si="13"/>
        <v>1271203</v>
      </c>
      <c r="M44" s="301">
        <f t="shared" si="12"/>
        <v>1040076.1200000001</v>
      </c>
      <c r="N44" s="334">
        <v>0.55000000000000004</v>
      </c>
      <c r="O44" s="230">
        <v>0</v>
      </c>
      <c r="P44" s="230">
        <v>0</v>
      </c>
      <c r="Q44" s="231">
        <f t="shared" si="14"/>
        <v>1271203</v>
      </c>
      <c r="R44" s="207"/>
      <c r="S44" s="207"/>
      <c r="T44" s="207"/>
      <c r="U44" s="207"/>
      <c r="V44" s="207"/>
      <c r="W44" s="207"/>
      <c r="X44" s="207"/>
      <c r="Y44" s="187" t="b">
        <f t="shared" si="5"/>
        <v>1</v>
      </c>
      <c r="Z44" s="188">
        <f t="shared" si="6"/>
        <v>0.55000000000000004</v>
      </c>
      <c r="AA44" s="189" t="b">
        <f t="shared" si="7"/>
        <v>1</v>
      </c>
      <c r="AB44" s="189" t="b">
        <f t="shared" si="8"/>
        <v>1</v>
      </c>
    </row>
    <row r="45" spans="1:28" s="137" customFormat="1" ht="24" x14ac:dyDescent="0.2">
      <c r="A45" s="326" t="s">
        <v>88</v>
      </c>
      <c r="B45" s="327" t="s">
        <v>524</v>
      </c>
      <c r="C45" s="226" t="s">
        <v>84</v>
      </c>
      <c r="D45" s="328" t="s">
        <v>222</v>
      </c>
      <c r="E45" s="329" t="s">
        <v>386</v>
      </c>
      <c r="F45" s="125" t="s">
        <v>202</v>
      </c>
      <c r="G45" s="330" t="s">
        <v>1086</v>
      </c>
      <c r="H45" s="331" t="s">
        <v>98</v>
      </c>
      <c r="I45" s="332">
        <v>0.54500000000000004</v>
      </c>
      <c r="J45" s="125" t="s">
        <v>726</v>
      </c>
      <c r="K45" s="333">
        <v>324854.19</v>
      </c>
      <c r="L45" s="333">
        <f t="shared" si="13"/>
        <v>178669</v>
      </c>
      <c r="M45" s="301">
        <f t="shared" si="12"/>
        <v>146185.19</v>
      </c>
      <c r="N45" s="334">
        <v>0.55000000000000004</v>
      </c>
      <c r="O45" s="230">
        <v>0</v>
      </c>
      <c r="P45" s="230">
        <v>0</v>
      </c>
      <c r="Q45" s="231">
        <f t="shared" si="14"/>
        <v>178669</v>
      </c>
      <c r="R45" s="207"/>
      <c r="S45" s="207"/>
      <c r="T45" s="207"/>
      <c r="U45" s="207"/>
      <c r="V45" s="207"/>
      <c r="W45" s="207"/>
      <c r="X45" s="207"/>
      <c r="Y45" s="187" t="b">
        <f t="shared" si="5"/>
        <v>1</v>
      </c>
      <c r="Z45" s="188">
        <f t="shared" si="6"/>
        <v>0.55000000000000004</v>
      </c>
      <c r="AA45" s="189" t="b">
        <f t="shared" si="7"/>
        <v>1</v>
      </c>
      <c r="AB45" s="189" t="b">
        <f t="shared" si="8"/>
        <v>1</v>
      </c>
    </row>
    <row r="46" spans="1:28" s="137" customFormat="1" ht="84" x14ac:dyDescent="0.2">
      <c r="A46" s="326" t="s">
        <v>89</v>
      </c>
      <c r="B46" s="327" t="s">
        <v>525</v>
      </c>
      <c r="C46" s="226" t="s">
        <v>84</v>
      </c>
      <c r="D46" s="328" t="s">
        <v>210</v>
      </c>
      <c r="E46" s="329" t="s">
        <v>428</v>
      </c>
      <c r="F46" s="125" t="s">
        <v>206</v>
      </c>
      <c r="G46" s="330" t="s">
        <v>1087</v>
      </c>
      <c r="H46" s="331" t="s">
        <v>99</v>
      </c>
      <c r="I46" s="332">
        <v>2.0880000000000001</v>
      </c>
      <c r="J46" s="125" t="s">
        <v>727</v>
      </c>
      <c r="K46" s="333">
        <v>1394488.5</v>
      </c>
      <c r="L46" s="333">
        <f t="shared" si="13"/>
        <v>836693</v>
      </c>
      <c r="M46" s="301">
        <f t="shared" si="12"/>
        <v>557795.5</v>
      </c>
      <c r="N46" s="334">
        <v>0.6</v>
      </c>
      <c r="O46" s="230">
        <v>0</v>
      </c>
      <c r="P46" s="230">
        <v>0</v>
      </c>
      <c r="Q46" s="231">
        <f t="shared" si="14"/>
        <v>836693</v>
      </c>
      <c r="R46" s="207"/>
      <c r="S46" s="207"/>
      <c r="T46" s="207"/>
      <c r="U46" s="207"/>
      <c r="V46" s="207"/>
      <c r="W46" s="207"/>
      <c r="X46" s="207"/>
      <c r="Y46" s="187" t="b">
        <f t="shared" si="5"/>
        <v>1</v>
      </c>
      <c r="Z46" s="188">
        <f t="shared" si="6"/>
        <v>0.6</v>
      </c>
      <c r="AA46" s="189" t="b">
        <f t="shared" si="7"/>
        <v>1</v>
      </c>
      <c r="AB46" s="189" t="b">
        <f t="shared" si="8"/>
        <v>1</v>
      </c>
    </row>
    <row r="47" spans="1:28" s="137" customFormat="1" ht="36" x14ac:dyDescent="0.2">
      <c r="A47" s="326" t="s">
        <v>90</v>
      </c>
      <c r="B47" s="327" t="s">
        <v>526</v>
      </c>
      <c r="C47" s="226" t="s">
        <v>84</v>
      </c>
      <c r="D47" s="328" t="s">
        <v>211</v>
      </c>
      <c r="E47" s="329" t="s">
        <v>405</v>
      </c>
      <c r="F47" s="125" t="s">
        <v>201</v>
      </c>
      <c r="G47" s="330" t="s">
        <v>634</v>
      </c>
      <c r="H47" s="331" t="s">
        <v>100</v>
      </c>
      <c r="I47" s="332">
        <v>1.034</v>
      </c>
      <c r="J47" s="125" t="s">
        <v>728</v>
      </c>
      <c r="K47" s="333">
        <v>1723381.94</v>
      </c>
      <c r="L47" s="333">
        <f t="shared" si="13"/>
        <v>861690</v>
      </c>
      <c r="M47" s="301">
        <f t="shared" si="12"/>
        <v>861691.94</v>
      </c>
      <c r="N47" s="334">
        <v>0.5</v>
      </c>
      <c r="O47" s="230">
        <v>0</v>
      </c>
      <c r="P47" s="230">
        <v>0</v>
      </c>
      <c r="Q47" s="231">
        <f t="shared" si="14"/>
        <v>861690</v>
      </c>
      <c r="R47" s="207"/>
      <c r="S47" s="207"/>
      <c r="T47" s="207"/>
      <c r="U47" s="207"/>
      <c r="V47" s="207"/>
      <c r="W47" s="207"/>
      <c r="X47" s="207"/>
      <c r="Y47" s="187" t="b">
        <f t="shared" si="5"/>
        <v>1</v>
      </c>
      <c r="Z47" s="188">
        <f t="shared" si="6"/>
        <v>0.5</v>
      </c>
      <c r="AA47" s="189" t="b">
        <f t="shared" si="7"/>
        <v>1</v>
      </c>
      <c r="AB47" s="189" t="b">
        <f t="shared" si="8"/>
        <v>1</v>
      </c>
    </row>
    <row r="48" spans="1:28" s="210" customFormat="1" ht="24" x14ac:dyDescent="0.2">
      <c r="A48" s="326" t="s">
        <v>91</v>
      </c>
      <c r="B48" s="327" t="s">
        <v>527</v>
      </c>
      <c r="C48" s="226" t="s">
        <v>84</v>
      </c>
      <c r="D48" s="328" t="s">
        <v>250</v>
      </c>
      <c r="E48" s="329" t="s">
        <v>404</v>
      </c>
      <c r="F48" s="125" t="s">
        <v>198</v>
      </c>
      <c r="G48" s="330" t="s">
        <v>635</v>
      </c>
      <c r="H48" s="331" t="s">
        <v>98</v>
      </c>
      <c r="I48" s="332">
        <v>0.76900000000000002</v>
      </c>
      <c r="J48" s="125" t="s">
        <v>729</v>
      </c>
      <c r="K48" s="333">
        <v>2327046.81</v>
      </c>
      <c r="L48" s="333">
        <f t="shared" si="13"/>
        <v>1163523</v>
      </c>
      <c r="M48" s="301">
        <f t="shared" si="12"/>
        <v>1163523.81</v>
      </c>
      <c r="N48" s="334">
        <v>0.5</v>
      </c>
      <c r="O48" s="230">
        <v>0</v>
      </c>
      <c r="P48" s="230">
        <v>0</v>
      </c>
      <c r="Q48" s="231">
        <f t="shared" si="14"/>
        <v>1163523</v>
      </c>
      <c r="R48" s="209"/>
      <c r="S48" s="209"/>
      <c r="T48" s="209"/>
      <c r="U48" s="209"/>
      <c r="V48" s="209"/>
      <c r="W48" s="209"/>
      <c r="X48" s="209"/>
      <c r="Y48" s="187" t="b">
        <f t="shared" si="5"/>
        <v>1</v>
      </c>
      <c r="Z48" s="188">
        <f t="shared" si="6"/>
        <v>0.5</v>
      </c>
      <c r="AA48" s="189" t="b">
        <f t="shared" si="7"/>
        <v>1</v>
      </c>
      <c r="AB48" s="189" t="b">
        <f t="shared" si="8"/>
        <v>1</v>
      </c>
    </row>
    <row r="49" spans="1:28" s="137" customFormat="1" ht="24" x14ac:dyDescent="0.2">
      <c r="A49" s="326" t="s">
        <v>92</v>
      </c>
      <c r="B49" s="327" t="s">
        <v>528</v>
      </c>
      <c r="C49" s="226" t="s">
        <v>84</v>
      </c>
      <c r="D49" s="328" t="s">
        <v>302</v>
      </c>
      <c r="E49" s="329" t="s">
        <v>388</v>
      </c>
      <c r="F49" s="125" t="s">
        <v>190</v>
      </c>
      <c r="G49" s="330" t="s">
        <v>636</v>
      </c>
      <c r="H49" s="331" t="s">
        <v>99</v>
      </c>
      <c r="I49" s="332">
        <v>0.995</v>
      </c>
      <c r="J49" s="125" t="s">
        <v>730</v>
      </c>
      <c r="K49" s="333">
        <v>1173305.5</v>
      </c>
      <c r="L49" s="333">
        <f t="shared" si="13"/>
        <v>703983</v>
      </c>
      <c r="M49" s="301">
        <f t="shared" si="12"/>
        <v>469322.5</v>
      </c>
      <c r="N49" s="334">
        <v>0.6</v>
      </c>
      <c r="O49" s="230">
        <v>0</v>
      </c>
      <c r="P49" s="230">
        <v>0</v>
      </c>
      <c r="Q49" s="231">
        <f t="shared" si="14"/>
        <v>703983</v>
      </c>
      <c r="R49" s="207"/>
      <c r="S49" s="207"/>
      <c r="T49" s="207"/>
      <c r="U49" s="207"/>
      <c r="V49" s="207"/>
      <c r="W49" s="207"/>
      <c r="X49" s="207"/>
      <c r="Y49" s="187" t="b">
        <f t="shared" si="5"/>
        <v>1</v>
      </c>
      <c r="Z49" s="188">
        <f t="shared" si="6"/>
        <v>0.6</v>
      </c>
      <c r="AA49" s="189" t="b">
        <f t="shared" si="7"/>
        <v>1</v>
      </c>
      <c r="AB49" s="189" t="b">
        <f t="shared" si="8"/>
        <v>1</v>
      </c>
    </row>
    <row r="50" spans="1:28" s="210" customFormat="1" ht="24" x14ac:dyDescent="0.2">
      <c r="A50" s="326" t="s">
        <v>120</v>
      </c>
      <c r="B50" s="327" t="s">
        <v>529</v>
      </c>
      <c r="C50" s="226" t="s">
        <v>84</v>
      </c>
      <c r="D50" s="328" t="s">
        <v>915</v>
      </c>
      <c r="E50" s="329" t="s">
        <v>309</v>
      </c>
      <c r="F50" s="125" t="s">
        <v>207</v>
      </c>
      <c r="G50" s="330" t="s">
        <v>637</v>
      </c>
      <c r="H50" s="331" t="s">
        <v>98</v>
      </c>
      <c r="I50" s="332">
        <v>0.25800000000000001</v>
      </c>
      <c r="J50" s="125" t="s">
        <v>714</v>
      </c>
      <c r="K50" s="333">
        <v>1344003.59</v>
      </c>
      <c r="L50" s="333">
        <f t="shared" si="13"/>
        <v>672001</v>
      </c>
      <c r="M50" s="301">
        <f t="shared" si="12"/>
        <v>672002.59000000008</v>
      </c>
      <c r="N50" s="334">
        <v>0.5</v>
      </c>
      <c r="O50" s="230">
        <v>0</v>
      </c>
      <c r="P50" s="230">
        <v>0</v>
      </c>
      <c r="Q50" s="231">
        <f t="shared" si="14"/>
        <v>672001</v>
      </c>
      <c r="R50" s="209"/>
      <c r="S50" s="209"/>
      <c r="T50" s="209"/>
      <c r="U50" s="209"/>
      <c r="V50" s="209"/>
      <c r="W50" s="209"/>
      <c r="X50" s="209"/>
      <c r="Y50" s="187" t="b">
        <f t="shared" si="5"/>
        <v>1</v>
      </c>
      <c r="Z50" s="188">
        <f t="shared" si="6"/>
        <v>0.5</v>
      </c>
      <c r="AA50" s="189" t="b">
        <f t="shared" si="7"/>
        <v>1</v>
      </c>
      <c r="AB50" s="189" t="b">
        <f t="shared" si="8"/>
        <v>1</v>
      </c>
    </row>
    <row r="51" spans="1:28" s="137" customFormat="1" ht="24" x14ac:dyDescent="0.2">
      <c r="A51" s="326" t="s">
        <v>121</v>
      </c>
      <c r="B51" s="327" t="s">
        <v>530</v>
      </c>
      <c r="C51" s="226" t="s">
        <v>84</v>
      </c>
      <c r="D51" s="328" t="s">
        <v>292</v>
      </c>
      <c r="E51" s="329" t="s">
        <v>335</v>
      </c>
      <c r="F51" s="125" t="s">
        <v>195</v>
      </c>
      <c r="G51" s="330" t="s">
        <v>638</v>
      </c>
      <c r="H51" s="331" t="s">
        <v>99</v>
      </c>
      <c r="I51" s="332">
        <v>1.4179999999999999</v>
      </c>
      <c r="J51" s="125" t="s">
        <v>731</v>
      </c>
      <c r="K51" s="333">
        <v>1126417.3500000001</v>
      </c>
      <c r="L51" s="333">
        <f t="shared" si="13"/>
        <v>563208</v>
      </c>
      <c r="M51" s="301">
        <f t="shared" si="12"/>
        <v>563209.35000000009</v>
      </c>
      <c r="N51" s="334">
        <v>0.5</v>
      </c>
      <c r="O51" s="230">
        <v>0</v>
      </c>
      <c r="P51" s="230">
        <v>0</v>
      </c>
      <c r="Q51" s="231">
        <f t="shared" si="14"/>
        <v>563208</v>
      </c>
      <c r="R51" s="207"/>
      <c r="S51" s="207"/>
      <c r="T51" s="207"/>
      <c r="U51" s="207"/>
      <c r="V51" s="207"/>
      <c r="W51" s="207"/>
      <c r="X51" s="207"/>
      <c r="Y51" s="187" t="b">
        <f t="shared" si="5"/>
        <v>1</v>
      </c>
      <c r="Z51" s="188">
        <f t="shared" si="6"/>
        <v>0.5</v>
      </c>
      <c r="AA51" s="189" t="b">
        <f t="shared" si="7"/>
        <v>1</v>
      </c>
      <c r="AB51" s="189" t="b">
        <f t="shared" si="8"/>
        <v>1</v>
      </c>
    </row>
    <row r="52" spans="1:28" s="137" customFormat="1" ht="48" x14ac:dyDescent="0.2">
      <c r="A52" s="326" t="s">
        <v>122</v>
      </c>
      <c r="B52" s="327" t="s">
        <v>531</v>
      </c>
      <c r="C52" s="226" t="s">
        <v>84</v>
      </c>
      <c r="D52" s="328" t="s">
        <v>228</v>
      </c>
      <c r="E52" s="329" t="s">
        <v>357</v>
      </c>
      <c r="F52" s="125" t="s">
        <v>202</v>
      </c>
      <c r="G52" s="330" t="s">
        <v>639</v>
      </c>
      <c r="H52" s="331" t="s">
        <v>98</v>
      </c>
      <c r="I52" s="332">
        <v>0.90400000000000003</v>
      </c>
      <c r="J52" s="125" t="s">
        <v>717</v>
      </c>
      <c r="K52" s="333">
        <v>1788201.37</v>
      </c>
      <c r="L52" s="333">
        <f t="shared" si="13"/>
        <v>894100</v>
      </c>
      <c r="M52" s="301">
        <f t="shared" si="12"/>
        <v>894101.37000000011</v>
      </c>
      <c r="N52" s="334">
        <v>0.5</v>
      </c>
      <c r="O52" s="230">
        <v>0</v>
      </c>
      <c r="P52" s="230">
        <v>0</v>
      </c>
      <c r="Q52" s="231">
        <f t="shared" si="14"/>
        <v>894100</v>
      </c>
      <c r="R52" s="207"/>
      <c r="S52" s="207"/>
      <c r="T52" s="207"/>
      <c r="U52" s="207"/>
      <c r="V52" s="207"/>
      <c r="W52" s="207"/>
      <c r="X52" s="207"/>
      <c r="Y52" s="187" t="b">
        <f t="shared" si="5"/>
        <v>1</v>
      </c>
      <c r="Z52" s="188">
        <f t="shared" si="6"/>
        <v>0.5</v>
      </c>
      <c r="AA52" s="189" t="b">
        <f t="shared" si="7"/>
        <v>1</v>
      </c>
      <c r="AB52" s="189" t="b">
        <f t="shared" si="8"/>
        <v>1</v>
      </c>
    </row>
    <row r="53" spans="1:28" s="137" customFormat="1" ht="24" x14ac:dyDescent="0.2">
      <c r="A53" s="326" t="s">
        <v>123</v>
      </c>
      <c r="B53" s="327" t="s">
        <v>532</v>
      </c>
      <c r="C53" s="226" t="s">
        <v>84</v>
      </c>
      <c r="D53" s="328" t="s">
        <v>238</v>
      </c>
      <c r="E53" s="329" t="s">
        <v>430</v>
      </c>
      <c r="F53" s="125" t="s">
        <v>203</v>
      </c>
      <c r="G53" s="330" t="s">
        <v>640</v>
      </c>
      <c r="H53" s="331" t="s">
        <v>98</v>
      </c>
      <c r="I53" s="332">
        <v>0.495</v>
      </c>
      <c r="J53" s="125" t="s">
        <v>502</v>
      </c>
      <c r="K53" s="333">
        <v>961810.09</v>
      </c>
      <c r="L53" s="333">
        <f t="shared" si="13"/>
        <v>480905</v>
      </c>
      <c r="M53" s="301">
        <f t="shared" si="12"/>
        <v>480905.08999999997</v>
      </c>
      <c r="N53" s="334">
        <v>0.5</v>
      </c>
      <c r="O53" s="230">
        <v>0</v>
      </c>
      <c r="P53" s="230">
        <v>0</v>
      </c>
      <c r="Q53" s="231">
        <f t="shared" si="14"/>
        <v>480905</v>
      </c>
      <c r="R53" s="207"/>
      <c r="S53" s="207"/>
      <c r="T53" s="207"/>
      <c r="U53" s="207"/>
      <c r="V53" s="207"/>
      <c r="W53" s="207"/>
      <c r="X53" s="207"/>
      <c r="Y53" s="187" t="b">
        <f t="shared" si="5"/>
        <v>1</v>
      </c>
      <c r="Z53" s="188">
        <f t="shared" si="6"/>
        <v>0.5</v>
      </c>
      <c r="AA53" s="189" t="b">
        <f t="shared" si="7"/>
        <v>1</v>
      </c>
      <c r="AB53" s="189" t="b">
        <f t="shared" si="8"/>
        <v>1</v>
      </c>
    </row>
    <row r="54" spans="1:28" s="137" customFormat="1" ht="48" x14ac:dyDescent="0.2">
      <c r="A54" s="326" t="s">
        <v>124</v>
      </c>
      <c r="B54" s="327" t="s">
        <v>533</v>
      </c>
      <c r="C54" s="226" t="s">
        <v>84</v>
      </c>
      <c r="D54" s="328" t="s">
        <v>910</v>
      </c>
      <c r="E54" s="329" t="s">
        <v>318</v>
      </c>
      <c r="F54" s="125" t="s">
        <v>206</v>
      </c>
      <c r="G54" s="330" t="s">
        <v>641</v>
      </c>
      <c r="H54" s="331" t="s">
        <v>99</v>
      </c>
      <c r="I54" s="332">
        <v>0.68</v>
      </c>
      <c r="J54" s="125" t="s">
        <v>445</v>
      </c>
      <c r="K54" s="333">
        <v>1154053.18</v>
      </c>
      <c r="L54" s="333">
        <f t="shared" si="13"/>
        <v>577026</v>
      </c>
      <c r="M54" s="301">
        <f t="shared" si="12"/>
        <v>577027.17999999993</v>
      </c>
      <c r="N54" s="334">
        <v>0.5</v>
      </c>
      <c r="O54" s="230">
        <v>0</v>
      </c>
      <c r="P54" s="230">
        <v>0</v>
      </c>
      <c r="Q54" s="231">
        <f t="shared" si="14"/>
        <v>577026</v>
      </c>
      <c r="R54" s="207"/>
      <c r="S54" s="207"/>
      <c r="T54" s="207"/>
      <c r="U54" s="207"/>
      <c r="V54" s="207"/>
      <c r="W54" s="207"/>
      <c r="X54" s="207"/>
      <c r="Y54" s="187" t="b">
        <f t="shared" si="5"/>
        <v>1</v>
      </c>
      <c r="Z54" s="188">
        <f t="shared" si="6"/>
        <v>0.5</v>
      </c>
      <c r="AA54" s="189" t="b">
        <f t="shared" si="7"/>
        <v>1</v>
      </c>
      <c r="AB54" s="189" t="b">
        <f t="shared" si="8"/>
        <v>1</v>
      </c>
    </row>
    <row r="55" spans="1:28" s="137" customFormat="1" ht="48" x14ac:dyDescent="0.2">
      <c r="A55" s="326" t="s">
        <v>125</v>
      </c>
      <c r="B55" s="327" t="s">
        <v>534</v>
      </c>
      <c r="C55" s="226" t="s">
        <v>84</v>
      </c>
      <c r="D55" s="328" t="s">
        <v>221</v>
      </c>
      <c r="E55" s="329" t="s">
        <v>380</v>
      </c>
      <c r="F55" s="125" t="s">
        <v>203</v>
      </c>
      <c r="G55" s="330" t="s">
        <v>642</v>
      </c>
      <c r="H55" s="331" t="s">
        <v>99</v>
      </c>
      <c r="I55" s="332">
        <v>1.5169999999999999</v>
      </c>
      <c r="J55" s="125" t="s">
        <v>732</v>
      </c>
      <c r="K55" s="333">
        <v>1967982.91</v>
      </c>
      <c r="L55" s="333">
        <f t="shared" si="13"/>
        <v>1082390</v>
      </c>
      <c r="M55" s="301">
        <f t="shared" si="12"/>
        <v>885592.90999999992</v>
      </c>
      <c r="N55" s="334">
        <v>0.55000000000000004</v>
      </c>
      <c r="O55" s="230">
        <v>0</v>
      </c>
      <c r="P55" s="230">
        <v>0</v>
      </c>
      <c r="Q55" s="231">
        <f t="shared" si="14"/>
        <v>1082390</v>
      </c>
      <c r="R55" s="207"/>
      <c r="S55" s="207"/>
      <c r="T55" s="207"/>
      <c r="U55" s="207"/>
      <c r="V55" s="207"/>
      <c r="W55" s="207"/>
      <c r="X55" s="207"/>
      <c r="Y55" s="187" t="b">
        <f t="shared" si="5"/>
        <v>1</v>
      </c>
      <c r="Z55" s="188">
        <f t="shared" si="6"/>
        <v>0.55000000000000004</v>
      </c>
      <c r="AA55" s="189" t="b">
        <f t="shared" si="7"/>
        <v>1</v>
      </c>
      <c r="AB55" s="189" t="b">
        <f t="shared" si="8"/>
        <v>1</v>
      </c>
    </row>
    <row r="56" spans="1:28" s="137" customFormat="1" ht="15" x14ac:dyDescent="0.2">
      <c r="A56" s="326" t="s">
        <v>126</v>
      </c>
      <c r="B56" s="327" t="s">
        <v>535</v>
      </c>
      <c r="C56" s="226" t="s">
        <v>84</v>
      </c>
      <c r="D56" s="328" t="s">
        <v>215</v>
      </c>
      <c r="E56" s="329" t="s">
        <v>351</v>
      </c>
      <c r="F56" s="125" t="s">
        <v>195</v>
      </c>
      <c r="G56" s="330" t="s">
        <v>643</v>
      </c>
      <c r="H56" s="331" t="s">
        <v>99</v>
      </c>
      <c r="I56" s="332">
        <v>0.40899999999999997</v>
      </c>
      <c r="J56" s="125" t="s">
        <v>445</v>
      </c>
      <c r="K56" s="333">
        <v>2209595.0299999998</v>
      </c>
      <c r="L56" s="333">
        <f t="shared" si="13"/>
        <v>1215277</v>
      </c>
      <c r="M56" s="301">
        <f t="shared" si="12"/>
        <v>994318.0299999998</v>
      </c>
      <c r="N56" s="334">
        <v>0.55000000000000004</v>
      </c>
      <c r="O56" s="230">
        <v>0</v>
      </c>
      <c r="P56" s="230">
        <v>0</v>
      </c>
      <c r="Q56" s="231">
        <f t="shared" si="14"/>
        <v>1215277</v>
      </c>
      <c r="R56" s="207"/>
      <c r="S56" s="207"/>
      <c r="T56" s="207"/>
      <c r="U56" s="207"/>
      <c r="V56" s="207"/>
      <c r="W56" s="207"/>
      <c r="X56" s="207"/>
      <c r="Y56" s="187" t="b">
        <f t="shared" si="5"/>
        <v>1</v>
      </c>
      <c r="Z56" s="188">
        <f t="shared" si="6"/>
        <v>0.55000000000000004</v>
      </c>
      <c r="AA56" s="189" t="b">
        <f t="shared" si="7"/>
        <v>1</v>
      </c>
      <c r="AB56" s="189" t="b">
        <f t="shared" si="8"/>
        <v>1</v>
      </c>
    </row>
    <row r="57" spans="1:28" s="137" customFormat="1" ht="24" x14ac:dyDescent="0.2">
      <c r="A57" s="326" t="s">
        <v>127</v>
      </c>
      <c r="B57" s="327" t="s">
        <v>536</v>
      </c>
      <c r="C57" s="226" t="s">
        <v>84</v>
      </c>
      <c r="D57" s="328" t="s">
        <v>245</v>
      </c>
      <c r="E57" s="329" t="s">
        <v>373</v>
      </c>
      <c r="F57" s="125" t="s">
        <v>206</v>
      </c>
      <c r="G57" s="330" t="s">
        <v>644</v>
      </c>
      <c r="H57" s="331" t="s">
        <v>99</v>
      </c>
      <c r="I57" s="332">
        <v>1.3169999999999999</v>
      </c>
      <c r="J57" s="125" t="s">
        <v>733</v>
      </c>
      <c r="K57" s="333">
        <v>1132752.1599999999</v>
      </c>
      <c r="L57" s="333">
        <f t="shared" si="13"/>
        <v>679651</v>
      </c>
      <c r="M57" s="301">
        <f t="shared" si="12"/>
        <v>453101.15999999992</v>
      </c>
      <c r="N57" s="334">
        <v>0.6</v>
      </c>
      <c r="O57" s="230">
        <v>0</v>
      </c>
      <c r="P57" s="230">
        <v>0</v>
      </c>
      <c r="Q57" s="231">
        <f t="shared" si="14"/>
        <v>679651</v>
      </c>
      <c r="R57" s="207"/>
      <c r="S57" s="207"/>
      <c r="T57" s="207"/>
      <c r="U57" s="207"/>
      <c r="V57" s="207"/>
      <c r="W57" s="207"/>
      <c r="X57" s="207"/>
      <c r="Y57" s="187" t="b">
        <f t="shared" si="5"/>
        <v>1</v>
      </c>
      <c r="Z57" s="188">
        <f t="shared" si="6"/>
        <v>0.6</v>
      </c>
      <c r="AA57" s="189" t="b">
        <f t="shared" si="7"/>
        <v>1</v>
      </c>
      <c r="AB57" s="189" t="b">
        <f t="shared" si="8"/>
        <v>1</v>
      </c>
    </row>
    <row r="58" spans="1:28" s="137" customFormat="1" ht="36" x14ac:dyDescent="0.2">
      <c r="A58" s="326" t="s">
        <v>128</v>
      </c>
      <c r="B58" s="327" t="s">
        <v>537</v>
      </c>
      <c r="C58" s="226" t="s">
        <v>84</v>
      </c>
      <c r="D58" s="328" t="s">
        <v>258</v>
      </c>
      <c r="E58" s="329" t="s">
        <v>374</v>
      </c>
      <c r="F58" s="125" t="s">
        <v>203</v>
      </c>
      <c r="G58" s="330" t="s">
        <v>645</v>
      </c>
      <c r="H58" s="331" t="s">
        <v>99</v>
      </c>
      <c r="I58" s="332">
        <v>0.214</v>
      </c>
      <c r="J58" s="125" t="s">
        <v>734</v>
      </c>
      <c r="K58" s="333">
        <v>595796.18999999994</v>
      </c>
      <c r="L58" s="333">
        <f t="shared" si="13"/>
        <v>297898</v>
      </c>
      <c r="M58" s="301">
        <f t="shared" si="12"/>
        <v>297898.18999999994</v>
      </c>
      <c r="N58" s="334">
        <v>0.5</v>
      </c>
      <c r="O58" s="230">
        <v>0</v>
      </c>
      <c r="P58" s="230">
        <v>0</v>
      </c>
      <c r="Q58" s="231">
        <f t="shared" si="14"/>
        <v>297898</v>
      </c>
      <c r="R58" s="207"/>
      <c r="S58" s="207"/>
      <c r="T58" s="207"/>
      <c r="U58" s="207"/>
      <c r="V58" s="207"/>
      <c r="W58" s="207"/>
      <c r="X58" s="207"/>
      <c r="Y58" s="187" t="b">
        <f t="shared" si="5"/>
        <v>1</v>
      </c>
      <c r="Z58" s="188">
        <f t="shared" si="6"/>
        <v>0.5</v>
      </c>
      <c r="AA58" s="189" t="b">
        <f t="shared" si="7"/>
        <v>1</v>
      </c>
      <c r="AB58" s="189" t="b">
        <f t="shared" si="8"/>
        <v>1</v>
      </c>
    </row>
    <row r="59" spans="1:28" s="137" customFormat="1" ht="36" x14ac:dyDescent="0.2">
      <c r="A59" s="326" t="s">
        <v>129</v>
      </c>
      <c r="B59" s="327" t="s">
        <v>538</v>
      </c>
      <c r="C59" s="226" t="s">
        <v>84</v>
      </c>
      <c r="D59" s="328" t="s">
        <v>914</v>
      </c>
      <c r="E59" s="329" t="s">
        <v>398</v>
      </c>
      <c r="F59" s="125" t="s">
        <v>194</v>
      </c>
      <c r="G59" s="330" t="s">
        <v>646</v>
      </c>
      <c r="H59" s="331" t="s">
        <v>99</v>
      </c>
      <c r="I59" s="332">
        <v>0.35899999999999999</v>
      </c>
      <c r="J59" s="125" t="s">
        <v>445</v>
      </c>
      <c r="K59" s="333">
        <v>342764.03</v>
      </c>
      <c r="L59" s="333">
        <f t="shared" si="13"/>
        <v>171382</v>
      </c>
      <c r="M59" s="301">
        <f t="shared" si="12"/>
        <v>171382.03000000003</v>
      </c>
      <c r="N59" s="334">
        <v>0.5</v>
      </c>
      <c r="O59" s="230">
        <v>0</v>
      </c>
      <c r="P59" s="230">
        <v>0</v>
      </c>
      <c r="Q59" s="231">
        <f t="shared" si="14"/>
        <v>171382</v>
      </c>
      <c r="R59" s="207"/>
      <c r="S59" s="207"/>
      <c r="T59" s="207"/>
      <c r="U59" s="207"/>
      <c r="V59" s="207"/>
      <c r="W59" s="207"/>
      <c r="X59" s="207"/>
      <c r="Y59" s="187" t="b">
        <f t="shared" si="5"/>
        <v>1</v>
      </c>
      <c r="Z59" s="188">
        <f t="shared" si="6"/>
        <v>0.5</v>
      </c>
      <c r="AA59" s="189" t="b">
        <f t="shared" si="7"/>
        <v>1</v>
      </c>
      <c r="AB59" s="189" t="b">
        <f t="shared" si="8"/>
        <v>1</v>
      </c>
    </row>
    <row r="60" spans="1:28" s="210" customFormat="1" ht="24" x14ac:dyDescent="0.2">
      <c r="A60" s="326" t="s">
        <v>130</v>
      </c>
      <c r="B60" s="327" t="s">
        <v>539</v>
      </c>
      <c r="C60" s="226" t="s">
        <v>84</v>
      </c>
      <c r="D60" s="328" t="s">
        <v>289</v>
      </c>
      <c r="E60" s="329" t="s">
        <v>315</v>
      </c>
      <c r="F60" s="125" t="s">
        <v>206</v>
      </c>
      <c r="G60" s="330" t="s">
        <v>647</v>
      </c>
      <c r="H60" s="331" t="s">
        <v>99</v>
      </c>
      <c r="I60" s="332">
        <v>2.93</v>
      </c>
      <c r="J60" s="125" t="s">
        <v>445</v>
      </c>
      <c r="K60" s="333">
        <v>1482874.32</v>
      </c>
      <c r="L60" s="333">
        <f t="shared" si="13"/>
        <v>741437</v>
      </c>
      <c r="M60" s="301">
        <f t="shared" si="12"/>
        <v>741437.32000000007</v>
      </c>
      <c r="N60" s="334">
        <v>0.5</v>
      </c>
      <c r="O60" s="230">
        <v>0</v>
      </c>
      <c r="P60" s="230">
        <v>0</v>
      </c>
      <c r="Q60" s="231">
        <f t="shared" si="14"/>
        <v>741437</v>
      </c>
      <c r="R60" s="209"/>
      <c r="S60" s="209"/>
      <c r="T60" s="209"/>
      <c r="U60" s="209"/>
      <c r="V60" s="209"/>
      <c r="W60" s="209"/>
      <c r="X60" s="209"/>
      <c r="Y60" s="187" t="b">
        <f t="shared" si="5"/>
        <v>1</v>
      </c>
      <c r="Z60" s="188">
        <f t="shared" si="6"/>
        <v>0.5</v>
      </c>
      <c r="AA60" s="189" t="b">
        <f t="shared" si="7"/>
        <v>1</v>
      </c>
      <c r="AB60" s="189" t="b">
        <f t="shared" si="8"/>
        <v>1</v>
      </c>
    </row>
    <row r="61" spans="1:28" s="210" customFormat="1" ht="24" x14ac:dyDescent="0.2">
      <c r="A61" s="326" t="s">
        <v>131</v>
      </c>
      <c r="B61" s="327" t="s">
        <v>540</v>
      </c>
      <c r="C61" s="226" t="s">
        <v>84</v>
      </c>
      <c r="D61" s="328" t="s">
        <v>294</v>
      </c>
      <c r="E61" s="329" t="s">
        <v>340</v>
      </c>
      <c r="F61" s="125" t="s">
        <v>202</v>
      </c>
      <c r="G61" s="330" t="s">
        <v>648</v>
      </c>
      <c r="H61" s="331" t="s">
        <v>99</v>
      </c>
      <c r="I61" s="332">
        <v>0.72799999999999998</v>
      </c>
      <c r="J61" s="125" t="s">
        <v>735</v>
      </c>
      <c r="K61" s="333">
        <v>782566.42</v>
      </c>
      <c r="L61" s="333">
        <f t="shared" si="13"/>
        <v>391283</v>
      </c>
      <c r="M61" s="301">
        <f t="shared" si="12"/>
        <v>391283.42000000004</v>
      </c>
      <c r="N61" s="334">
        <v>0.5</v>
      </c>
      <c r="O61" s="230">
        <v>0</v>
      </c>
      <c r="P61" s="230">
        <v>0</v>
      </c>
      <c r="Q61" s="231">
        <f t="shared" si="14"/>
        <v>391283</v>
      </c>
      <c r="R61" s="209"/>
      <c r="S61" s="209"/>
      <c r="T61" s="209"/>
      <c r="U61" s="209"/>
      <c r="V61" s="209"/>
      <c r="W61" s="209"/>
      <c r="X61" s="209"/>
      <c r="Y61" s="187" t="b">
        <f t="shared" si="5"/>
        <v>1</v>
      </c>
      <c r="Z61" s="188">
        <f t="shared" si="6"/>
        <v>0.5</v>
      </c>
      <c r="AA61" s="189" t="b">
        <f t="shared" si="7"/>
        <v>1</v>
      </c>
      <c r="AB61" s="189" t="b">
        <f t="shared" si="8"/>
        <v>1</v>
      </c>
    </row>
    <row r="62" spans="1:28" s="137" customFormat="1" ht="36" x14ac:dyDescent="0.2">
      <c r="A62" s="326" t="s">
        <v>132</v>
      </c>
      <c r="B62" s="327" t="s">
        <v>541</v>
      </c>
      <c r="C62" s="226" t="s">
        <v>84</v>
      </c>
      <c r="D62" s="328" t="s">
        <v>240</v>
      </c>
      <c r="E62" s="329" t="s">
        <v>414</v>
      </c>
      <c r="F62" s="125" t="s">
        <v>202</v>
      </c>
      <c r="G62" s="330" t="s">
        <v>649</v>
      </c>
      <c r="H62" s="331" t="s">
        <v>98</v>
      </c>
      <c r="I62" s="332">
        <v>0.41599999999999998</v>
      </c>
      <c r="J62" s="125" t="s">
        <v>439</v>
      </c>
      <c r="K62" s="333">
        <v>2468213.58</v>
      </c>
      <c r="L62" s="333">
        <f t="shared" si="13"/>
        <v>1234106</v>
      </c>
      <c r="M62" s="301">
        <f t="shared" si="12"/>
        <v>1234107.58</v>
      </c>
      <c r="N62" s="334">
        <v>0.5</v>
      </c>
      <c r="O62" s="230">
        <v>0</v>
      </c>
      <c r="P62" s="230">
        <v>0</v>
      </c>
      <c r="Q62" s="231">
        <f t="shared" si="14"/>
        <v>1234106</v>
      </c>
      <c r="R62" s="207"/>
      <c r="S62" s="207"/>
      <c r="T62" s="207"/>
      <c r="U62" s="207"/>
      <c r="V62" s="207"/>
      <c r="W62" s="207"/>
      <c r="X62" s="207"/>
      <c r="Y62" s="187" t="b">
        <f t="shared" si="5"/>
        <v>1</v>
      </c>
      <c r="Z62" s="188">
        <f t="shared" si="6"/>
        <v>0.5</v>
      </c>
      <c r="AA62" s="189" t="b">
        <f t="shared" si="7"/>
        <v>1</v>
      </c>
      <c r="AB62" s="189" t="b">
        <f t="shared" si="8"/>
        <v>1</v>
      </c>
    </row>
    <row r="63" spans="1:28" s="137" customFormat="1" ht="24" x14ac:dyDescent="0.2">
      <c r="A63" s="326" t="s">
        <v>133</v>
      </c>
      <c r="B63" s="327" t="s">
        <v>542</v>
      </c>
      <c r="C63" s="226" t="s">
        <v>84</v>
      </c>
      <c r="D63" s="328" t="s">
        <v>248</v>
      </c>
      <c r="E63" s="329" t="s">
        <v>352</v>
      </c>
      <c r="F63" s="125" t="s">
        <v>195</v>
      </c>
      <c r="G63" s="330" t="s">
        <v>650</v>
      </c>
      <c r="H63" s="331" t="s">
        <v>100</v>
      </c>
      <c r="I63" s="332">
        <v>0.94199999999999995</v>
      </c>
      <c r="J63" s="125" t="s">
        <v>736</v>
      </c>
      <c r="K63" s="333">
        <v>1235556.49</v>
      </c>
      <c r="L63" s="333">
        <f t="shared" si="13"/>
        <v>617778</v>
      </c>
      <c r="M63" s="301">
        <f t="shared" si="12"/>
        <v>617778.49</v>
      </c>
      <c r="N63" s="334">
        <v>0.5</v>
      </c>
      <c r="O63" s="230">
        <v>0</v>
      </c>
      <c r="P63" s="230">
        <v>0</v>
      </c>
      <c r="Q63" s="231">
        <f t="shared" si="14"/>
        <v>617778</v>
      </c>
      <c r="R63" s="207"/>
      <c r="S63" s="207"/>
      <c r="T63" s="207"/>
      <c r="U63" s="207"/>
      <c r="V63" s="207"/>
      <c r="W63" s="207"/>
      <c r="X63" s="207"/>
      <c r="Y63" s="187" t="b">
        <f t="shared" si="5"/>
        <v>1</v>
      </c>
      <c r="Z63" s="188">
        <f t="shared" si="6"/>
        <v>0.5</v>
      </c>
      <c r="AA63" s="189" t="b">
        <f t="shared" si="7"/>
        <v>1</v>
      </c>
      <c r="AB63" s="189" t="b">
        <f t="shared" si="8"/>
        <v>1</v>
      </c>
    </row>
    <row r="64" spans="1:28" s="137" customFormat="1" ht="24" x14ac:dyDescent="0.2">
      <c r="A64" s="326" t="s">
        <v>134</v>
      </c>
      <c r="B64" s="327" t="s">
        <v>543</v>
      </c>
      <c r="C64" s="226" t="s">
        <v>84</v>
      </c>
      <c r="D64" s="328" t="s">
        <v>260</v>
      </c>
      <c r="E64" s="329" t="s">
        <v>314</v>
      </c>
      <c r="F64" s="125" t="s">
        <v>190</v>
      </c>
      <c r="G64" s="330" t="s">
        <v>651</v>
      </c>
      <c r="H64" s="331" t="s">
        <v>98</v>
      </c>
      <c r="I64" s="332">
        <v>1.262</v>
      </c>
      <c r="J64" s="125" t="s">
        <v>720</v>
      </c>
      <c r="K64" s="333">
        <v>1438642.67</v>
      </c>
      <c r="L64" s="333">
        <f t="shared" si="13"/>
        <v>719321</v>
      </c>
      <c r="M64" s="301">
        <f t="shared" si="12"/>
        <v>719321.66999999993</v>
      </c>
      <c r="N64" s="334">
        <v>0.5</v>
      </c>
      <c r="O64" s="230">
        <v>0</v>
      </c>
      <c r="P64" s="230">
        <v>0</v>
      </c>
      <c r="Q64" s="231">
        <f t="shared" si="14"/>
        <v>719321</v>
      </c>
      <c r="R64" s="207"/>
      <c r="S64" s="207"/>
      <c r="T64" s="207"/>
      <c r="U64" s="207"/>
      <c r="V64" s="207"/>
      <c r="W64" s="207"/>
      <c r="X64" s="207"/>
      <c r="Y64" s="187" t="b">
        <f t="shared" si="5"/>
        <v>1</v>
      </c>
      <c r="Z64" s="188">
        <f t="shared" si="6"/>
        <v>0.5</v>
      </c>
      <c r="AA64" s="189" t="b">
        <f t="shared" si="7"/>
        <v>1</v>
      </c>
      <c r="AB64" s="189" t="b">
        <f t="shared" si="8"/>
        <v>1</v>
      </c>
    </row>
    <row r="65" spans="1:28" s="137" customFormat="1" ht="15" x14ac:dyDescent="0.2">
      <c r="A65" s="326" t="s">
        <v>135</v>
      </c>
      <c r="B65" s="327" t="s">
        <v>544</v>
      </c>
      <c r="C65" s="226" t="s">
        <v>84</v>
      </c>
      <c r="D65" s="328" t="s">
        <v>589</v>
      </c>
      <c r="E65" s="329" t="s">
        <v>420</v>
      </c>
      <c r="F65" s="125" t="s">
        <v>192</v>
      </c>
      <c r="G65" s="330" t="s">
        <v>652</v>
      </c>
      <c r="H65" s="331" t="s">
        <v>99</v>
      </c>
      <c r="I65" s="332">
        <v>0.999</v>
      </c>
      <c r="J65" s="125" t="s">
        <v>737</v>
      </c>
      <c r="K65" s="333">
        <v>2321904.27</v>
      </c>
      <c r="L65" s="333">
        <f t="shared" si="13"/>
        <v>1393142</v>
      </c>
      <c r="M65" s="301">
        <f t="shared" si="12"/>
        <v>928762.27</v>
      </c>
      <c r="N65" s="334">
        <v>0.6</v>
      </c>
      <c r="O65" s="230">
        <v>0</v>
      </c>
      <c r="P65" s="230">
        <v>0</v>
      </c>
      <c r="Q65" s="231">
        <f t="shared" si="14"/>
        <v>1393142</v>
      </c>
      <c r="R65" s="207"/>
      <c r="S65" s="207"/>
      <c r="T65" s="207"/>
      <c r="U65" s="207"/>
      <c r="V65" s="207"/>
      <c r="W65" s="207"/>
      <c r="X65" s="207"/>
      <c r="Y65" s="187" t="b">
        <f t="shared" si="5"/>
        <v>1</v>
      </c>
      <c r="Z65" s="188">
        <f t="shared" si="6"/>
        <v>0.6</v>
      </c>
      <c r="AA65" s="189" t="b">
        <f t="shared" si="7"/>
        <v>1</v>
      </c>
      <c r="AB65" s="189" t="b">
        <f t="shared" si="8"/>
        <v>1</v>
      </c>
    </row>
    <row r="66" spans="1:28" s="137" customFormat="1" ht="15" x14ac:dyDescent="0.2">
      <c r="A66" s="326" t="s">
        <v>136</v>
      </c>
      <c r="B66" s="327" t="s">
        <v>545</v>
      </c>
      <c r="C66" s="226" t="s">
        <v>84</v>
      </c>
      <c r="D66" s="328" t="s">
        <v>276</v>
      </c>
      <c r="E66" s="329" t="s">
        <v>320</v>
      </c>
      <c r="F66" s="125" t="s">
        <v>200</v>
      </c>
      <c r="G66" s="330" t="s">
        <v>653</v>
      </c>
      <c r="H66" s="331" t="s">
        <v>98</v>
      </c>
      <c r="I66" s="332">
        <v>1.587</v>
      </c>
      <c r="J66" s="125" t="s">
        <v>442</v>
      </c>
      <c r="K66" s="333">
        <v>3297028.96</v>
      </c>
      <c r="L66" s="333">
        <f t="shared" si="13"/>
        <v>1813365</v>
      </c>
      <c r="M66" s="301">
        <f t="shared" si="12"/>
        <v>1483663.96</v>
      </c>
      <c r="N66" s="334">
        <v>0.55000000000000004</v>
      </c>
      <c r="O66" s="230">
        <v>0</v>
      </c>
      <c r="P66" s="230">
        <v>0</v>
      </c>
      <c r="Q66" s="231">
        <f t="shared" si="14"/>
        <v>1813365</v>
      </c>
      <c r="R66" s="207"/>
      <c r="S66" s="207"/>
      <c r="T66" s="207"/>
      <c r="U66" s="207"/>
      <c r="V66" s="207"/>
      <c r="W66" s="207"/>
      <c r="X66" s="207"/>
      <c r="Y66" s="187" t="b">
        <f t="shared" si="5"/>
        <v>1</v>
      </c>
      <c r="Z66" s="188">
        <f t="shared" si="6"/>
        <v>0.55000000000000004</v>
      </c>
      <c r="AA66" s="189" t="b">
        <f t="shared" si="7"/>
        <v>1</v>
      </c>
      <c r="AB66" s="189" t="b">
        <f t="shared" si="8"/>
        <v>1</v>
      </c>
    </row>
    <row r="67" spans="1:28" s="137" customFormat="1" ht="24" x14ac:dyDescent="0.2">
      <c r="A67" s="326" t="s">
        <v>137</v>
      </c>
      <c r="B67" s="327" t="s">
        <v>546</v>
      </c>
      <c r="C67" s="226" t="s">
        <v>84</v>
      </c>
      <c r="D67" s="328" t="s">
        <v>220</v>
      </c>
      <c r="E67" s="329" t="s">
        <v>313</v>
      </c>
      <c r="F67" s="125" t="s">
        <v>191</v>
      </c>
      <c r="G67" s="330" t="s">
        <v>1088</v>
      </c>
      <c r="H67" s="331" t="s">
        <v>99</v>
      </c>
      <c r="I67" s="332">
        <v>0.47</v>
      </c>
      <c r="J67" s="125" t="s">
        <v>448</v>
      </c>
      <c r="K67" s="333">
        <v>1347769.29</v>
      </c>
      <c r="L67" s="333">
        <f t="shared" si="13"/>
        <v>673884</v>
      </c>
      <c r="M67" s="301">
        <f t="shared" si="12"/>
        <v>673885.29</v>
      </c>
      <c r="N67" s="334">
        <v>0.5</v>
      </c>
      <c r="O67" s="230">
        <v>0</v>
      </c>
      <c r="P67" s="230">
        <v>0</v>
      </c>
      <c r="Q67" s="231">
        <f t="shared" si="14"/>
        <v>673884</v>
      </c>
      <c r="R67" s="207"/>
      <c r="S67" s="207"/>
      <c r="T67" s="207"/>
      <c r="U67" s="207"/>
      <c r="V67" s="207"/>
      <c r="W67" s="207"/>
      <c r="X67" s="207"/>
      <c r="Y67" s="187" t="b">
        <f t="shared" si="5"/>
        <v>1</v>
      </c>
      <c r="Z67" s="188">
        <f t="shared" si="6"/>
        <v>0.5</v>
      </c>
      <c r="AA67" s="189" t="b">
        <f t="shared" si="7"/>
        <v>1</v>
      </c>
      <c r="AB67" s="189" t="b">
        <f t="shared" si="8"/>
        <v>1</v>
      </c>
    </row>
    <row r="68" spans="1:28" s="137" customFormat="1" ht="24" x14ac:dyDescent="0.2">
      <c r="A68" s="326" t="s">
        <v>138</v>
      </c>
      <c r="B68" s="327" t="s">
        <v>547</v>
      </c>
      <c r="C68" s="226" t="s">
        <v>84</v>
      </c>
      <c r="D68" s="328" t="s">
        <v>277</v>
      </c>
      <c r="E68" s="329" t="s">
        <v>423</v>
      </c>
      <c r="F68" s="125" t="s">
        <v>205</v>
      </c>
      <c r="G68" s="330" t="s">
        <v>654</v>
      </c>
      <c r="H68" s="331" t="s">
        <v>99</v>
      </c>
      <c r="I68" s="332">
        <v>0.25</v>
      </c>
      <c r="J68" s="125" t="s">
        <v>734</v>
      </c>
      <c r="K68" s="333">
        <v>1050118.19</v>
      </c>
      <c r="L68" s="333">
        <f t="shared" si="13"/>
        <v>577565</v>
      </c>
      <c r="M68" s="301">
        <f t="shared" si="12"/>
        <v>472553.18999999994</v>
      </c>
      <c r="N68" s="334">
        <v>0.55000000000000004</v>
      </c>
      <c r="O68" s="230">
        <v>0</v>
      </c>
      <c r="P68" s="230">
        <v>0</v>
      </c>
      <c r="Q68" s="231">
        <f t="shared" si="14"/>
        <v>577565</v>
      </c>
      <c r="R68" s="207"/>
      <c r="S68" s="207"/>
      <c r="T68" s="207"/>
      <c r="U68" s="207"/>
      <c r="V68" s="207"/>
      <c r="W68" s="207"/>
      <c r="X68" s="207"/>
      <c r="Y68" s="187" t="b">
        <f t="shared" ref="Y68:Y116" si="15">L68=SUM(O68:X68)</f>
        <v>1</v>
      </c>
      <c r="Z68" s="188">
        <f t="shared" ref="Z68:Z116" si="16">ROUND(L68/K68,2)</f>
        <v>0.55000000000000004</v>
      </c>
      <c r="AA68" s="189" t="b">
        <f t="shared" ref="AA68:AA116" si="17">Z68=N68</f>
        <v>1</v>
      </c>
      <c r="AB68" s="189" t="b">
        <f t="shared" ref="AB68:AB116" si="18">K68=L68+M68</f>
        <v>1</v>
      </c>
    </row>
    <row r="69" spans="1:28" s="137" customFormat="1" ht="24" x14ac:dyDescent="0.2">
      <c r="A69" s="326" t="s">
        <v>139</v>
      </c>
      <c r="B69" s="327" t="s">
        <v>548</v>
      </c>
      <c r="C69" s="226" t="s">
        <v>84</v>
      </c>
      <c r="D69" s="328" t="s">
        <v>287</v>
      </c>
      <c r="E69" s="329" t="s">
        <v>333</v>
      </c>
      <c r="F69" s="125" t="s">
        <v>203</v>
      </c>
      <c r="G69" s="330" t="s">
        <v>655</v>
      </c>
      <c r="H69" s="331" t="s">
        <v>99</v>
      </c>
      <c r="I69" s="332">
        <v>1.516</v>
      </c>
      <c r="J69" s="125" t="s">
        <v>726</v>
      </c>
      <c r="K69" s="333">
        <v>1351150.91</v>
      </c>
      <c r="L69" s="333">
        <f t="shared" si="13"/>
        <v>675575</v>
      </c>
      <c r="M69" s="301">
        <f t="shared" si="12"/>
        <v>675575.90999999992</v>
      </c>
      <c r="N69" s="334">
        <v>0.5</v>
      </c>
      <c r="O69" s="230">
        <v>0</v>
      </c>
      <c r="P69" s="230">
        <v>0</v>
      </c>
      <c r="Q69" s="231">
        <f t="shared" si="14"/>
        <v>675575</v>
      </c>
      <c r="R69" s="207"/>
      <c r="S69" s="207"/>
      <c r="T69" s="207"/>
      <c r="U69" s="207"/>
      <c r="V69" s="207"/>
      <c r="W69" s="207"/>
      <c r="X69" s="207"/>
      <c r="Y69" s="187" t="b">
        <f t="shared" si="15"/>
        <v>1</v>
      </c>
      <c r="Z69" s="188">
        <f t="shared" si="16"/>
        <v>0.5</v>
      </c>
      <c r="AA69" s="189" t="b">
        <f t="shared" si="17"/>
        <v>1</v>
      </c>
      <c r="AB69" s="189" t="b">
        <f t="shared" si="18"/>
        <v>1</v>
      </c>
    </row>
    <row r="70" spans="1:28" s="137" customFormat="1" ht="24" x14ac:dyDescent="0.2">
      <c r="A70" s="326" t="s">
        <v>140</v>
      </c>
      <c r="B70" s="327" t="s">
        <v>549</v>
      </c>
      <c r="C70" s="226" t="s">
        <v>84</v>
      </c>
      <c r="D70" s="328" t="s">
        <v>265</v>
      </c>
      <c r="E70" s="329" t="s">
        <v>385</v>
      </c>
      <c r="F70" s="125" t="s">
        <v>191</v>
      </c>
      <c r="G70" s="330" t="s">
        <v>656</v>
      </c>
      <c r="H70" s="331" t="s">
        <v>98</v>
      </c>
      <c r="I70" s="332">
        <v>0.24399999999999999</v>
      </c>
      <c r="J70" s="125" t="s">
        <v>738</v>
      </c>
      <c r="K70" s="333">
        <v>1588270.36</v>
      </c>
      <c r="L70" s="333">
        <f t="shared" si="13"/>
        <v>794135</v>
      </c>
      <c r="M70" s="301">
        <f t="shared" si="12"/>
        <v>794135.3600000001</v>
      </c>
      <c r="N70" s="334">
        <v>0.5</v>
      </c>
      <c r="O70" s="230">
        <v>0</v>
      </c>
      <c r="P70" s="230">
        <v>0</v>
      </c>
      <c r="Q70" s="231">
        <f t="shared" si="14"/>
        <v>794135</v>
      </c>
      <c r="R70" s="207"/>
      <c r="S70" s="207"/>
      <c r="T70" s="207"/>
      <c r="U70" s="207"/>
      <c r="V70" s="207"/>
      <c r="W70" s="207"/>
      <c r="X70" s="207"/>
      <c r="Y70" s="187" t="b">
        <f t="shared" si="15"/>
        <v>1</v>
      </c>
      <c r="Z70" s="188">
        <f t="shared" si="16"/>
        <v>0.5</v>
      </c>
      <c r="AA70" s="189" t="b">
        <f t="shared" si="17"/>
        <v>1</v>
      </c>
      <c r="AB70" s="189" t="b">
        <f t="shared" si="18"/>
        <v>1</v>
      </c>
    </row>
    <row r="71" spans="1:28" s="137" customFormat="1" ht="24" x14ac:dyDescent="0.2">
      <c r="A71" s="326" t="s">
        <v>141</v>
      </c>
      <c r="B71" s="327" t="s">
        <v>550</v>
      </c>
      <c r="C71" s="226" t="s">
        <v>84</v>
      </c>
      <c r="D71" s="328" t="s">
        <v>231</v>
      </c>
      <c r="E71" s="329" t="s">
        <v>329</v>
      </c>
      <c r="F71" s="125" t="s">
        <v>206</v>
      </c>
      <c r="G71" s="330" t="s">
        <v>657</v>
      </c>
      <c r="H71" s="331" t="s">
        <v>100</v>
      </c>
      <c r="I71" s="332">
        <v>6.5039999999999996</v>
      </c>
      <c r="J71" s="125" t="s">
        <v>739</v>
      </c>
      <c r="K71" s="333">
        <v>4538000</v>
      </c>
      <c r="L71" s="333">
        <f t="shared" si="13"/>
        <v>2269000</v>
      </c>
      <c r="M71" s="301">
        <f t="shared" si="12"/>
        <v>2269000</v>
      </c>
      <c r="N71" s="334">
        <v>0.5</v>
      </c>
      <c r="O71" s="230">
        <v>0</v>
      </c>
      <c r="P71" s="230">
        <v>0</v>
      </c>
      <c r="Q71" s="231">
        <f t="shared" si="14"/>
        <v>2269000</v>
      </c>
      <c r="R71" s="207"/>
      <c r="S71" s="207"/>
      <c r="T71" s="207"/>
      <c r="U71" s="207"/>
      <c r="V71" s="207"/>
      <c r="W71" s="207"/>
      <c r="X71" s="207"/>
      <c r="Y71" s="187" t="b">
        <f t="shared" si="15"/>
        <v>1</v>
      </c>
      <c r="Z71" s="188">
        <f t="shared" si="16"/>
        <v>0.5</v>
      </c>
      <c r="AA71" s="189" t="b">
        <f t="shared" si="17"/>
        <v>1</v>
      </c>
      <c r="AB71" s="189" t="b">
        <f t="shared" si="18"/>
        <v>1</v>
      </c>
    </row>
    <row r="72" spans="1:28" s="137" customFormat="1" ht="15" x14ac:dyDescent="0.2">
      <c r="A72" s="326" t="s">
        <v>142</v>
      </c>
      <c r="B72" s="327" t="s">
        <v>551</v>
      </c>
      <c r="C72" s="226" t="s">
        <v>84</v>
      </c>
      <c r="D72" s="328" t="s">
        <v>913</v>
      </c>
      <c r="E72" s="329" t="s">
        <v>316</v>
      </c>
      <c r="F72" s="125" t="s">
        <v>190</v>
      </c>
      <c r="G72" s="330" t="s">
        <v>658</v>
      </c>
      <c r="H72" s="331" t="s">
        <v>98</v>
      </c>
      <c r="I72" s="332">
        <v>0.221</v>
      </c>
      <c r="J72" s="125" t="s">
        <v>740</v>
      </c>
      <c r="K72" s="333">
        <v>720352.7</v>
      </c>
      <c r="L72" s="333">
        <f t="shared" si="13"/>
        <v>360176</v>
      </c>
      <c r="M72" s="301">
        <f t="shared" si="12"/>
        <v>360176.69999999995</v>
      </c>
      <c r="N72" s="334">
        <v>0.5</v>
      </c>
      <c r="O72" s="230">
        <v>0</v>
      </c>
      <c r="P72" s="230">
        <v>0</v>
      </c>
      <c r="Q72" s="231">
        <f t="shared" si="14"/>
        <v>360176</v>
      </c>
      <c r="R72" s="207"/>
      <c r="S72" s="207"/>
      <c r="T72" s="207"/>
      <c r="U72" s="207"/>
      <c r="V72" s="207"/>
      <c r="W72" s="207"/>
      <c r="X72" s="207"/>
      <c r="Y72" s="187" t="b">
        <f t="shared" si="15"/>
        <v>1</v>
      </c>
      <c r="Z72" s="188">
        <f t="shared" si="16"/>
        <v>0.5</v>
      </c>
      <c r="AA72" s="189" t="b">
        <f t="shared" si="17"/>
        <v>1</v>
      </c>
      <c r="AB72" s="189" t="b">
        <f t="shared" si="18"/>
        <v>1</v>
      </c>
    </row>
    <row r="73" spans="1:28" s="137" customFormat="1" ht="24" x14ac:dyDescent="0.2">
      <c r="A73" s="326" t="s">
        <v>143</v>
      </c>
      <c r="B73" s="327" t="s">
        <v>552</v>
      </c>
      <c r="C73" s="226" t="s">
        <v>84</v>
      </c>
      <c r="D73" s="328" t="s">
        <v>590</v>
      </c>
      <c r="E73" s="329" t="s">
        <v>346</v>
      </c>
      <c r="F73" s="125" t="s">
        <v>193</v>
      </c>
      <c r="G73" s="330" t="s">
        <v>659</v>
      </c>
      <c r="H73" s="331" t="s">
        <v>99</v>
      </c>
      <c r="I73" s="332">
        <v>0.28899999999999998</v>
      </c>
      <c r="J73" s="125" t="s">
        <v>717</v>
      </c>
      <c r="K73" s="333">
        <v>1986267.83</v>
      </c>
      <c r="L73" s="333">
        <f t="shared" si="13"/>
        <v>1191760</v>
      </c>
      <c r="M73" s="301">
        <f t="shared" si="12"/>
        <v>794507.83000000007</v>
      </c>
      <c r="N73" s="334">
        <v>0.6</v>
      </c>
      <c r="O73" s="230">
        <v>0</v>
      </c>
      <c r="P73" s="230">
        <v>0</v>
      </c>
      <c r="Q73" s="231">
        <f t="shared" si="14"/>
        <v>1191760</v>
      </c>
      <c r="R73" s="207"/>
      <c r="S73" s="207"/>
      <c r="T73" s="207"/>
      <c r="U73" s="207"/>
      <c r="V73" s="207"/>
      <c r="W73" s="207"/>
      <c r="X73" s="207"/>
      <c r="Y73" s="187" t="b">
        <f t="shared" si="15"/>
        <v>1</v>
      </c>
      <c r="Z73" s="188">
        <f t="shared" si="16"/>
        <v>0.6</v>
      </c>
      <c r="AA73" s="189" t="b">
        <f t="shared" si="17"/>
        <v>1</v>
      </c>
      <c r="AB73" s="189" t="b">
        <f t="shared" si="18"/>
        <v>1</v>
      </c>
    </row>
    <row r="74" spans="1:28" s="137" customFormat="1" ht="24" x14ac:dyDescent="0.2">
      <c r="A74" s="326" t="s">
        <v>144</v>
      </c>
      <c r="B74" s="327" t="s">
        <v>553</v>
      </c>
      <c r="C74" s="226" t="s">
        <v>84</v>
      </c>
      <c r="D74" s="328" t="s">
        <v>295</v>
      </c>
      <c r="E74" s="329" t="s">
        <v>349</v>
      </c>
      <c r="F74" s="125" t="s">
        <v>194</v>
      </c>
      <c r="G74" s="330" t="s">
        <v>660</v>
      </c>
      <c r="H74" s="331" t="s">
        <v>98</v>
      </c>
      <c r="I74" s="332">
        <v>1.6240000000000001</v>
      </c>
      <c r="J74" s="125" t="s">
        <v>714</v>
      </c>
      <c r="K74" s="333">
        <v>2434413.08</v>
      </c>
      <c r="L74" s="333">
        <f t="shared" si="13"/>
        <v>1217206</v>
      </c>
      <c r="M74" s="301">
        <f t="shared" si="12"/>
        <v>1217207.08</v>
      </c>
      <c r="N74" s="334">
        <v>0.5</v>
      </c>
      <c r="O74" s="230">
        <v>0</v>
      </c>
      <c r="P74" s="230">
        <v>0</v>
      </c>
      <c r="Q74" s="231">
        <f t="shared" si="14"/>
        <v>1217206</v>
      </c>
      <c r="R74" s="207"/>
      <c r="S74" s="207"/>
      <c r="T74" s="207"/>
      <c r="U74" s="207"/>
      <c r="V74" s="207"/>
      <c r="W74" s="207"/>
      <c r="X74" s="207"/>
      <c r="Y74" s="187" t="b">
        <f t="shared" si="15"/>
        <v>1</v>
      </c>
      <c r="Z74" s="188">
        <f t="shared" si="16"/>
        <v>0.5</v>
      </c>
      <c r="AA74" s="189" t="b">
        <f t="shared" si="17"/>
        <v>1</v>
      </c>
      <c r="AB74" s="189" t="b">
        <f t="shared" si="18"/>
        <v>1</v>
      </c>
    </row>
    <row r="75" spans="1:28" s="210" customFormat="1" ht="24" x14ac:dyDescent="0.2">
      <c r="A75" s="326" t="s">
        <v>145</v>
      </c>
      <c r="B75" s="327" t="s">
        <v>554</v>
      </c>
      <c r="C75" s="226" t="s">
        <v>84</v>
      </c>
      <c r="D75" s="328" t="s">
        <v>234</v>
      </c>
      <c r="E75" s="329" t="s">
        <v>431</v>
      </c>
      <c r="F75" s="125" t="s">
        <v>195</v>
      </c>
      <c r="G75" s="330" t="s">
        <v>661</v>
      </c>
      <c r="H75" s="331" t="s">
        <v>99</v>
      </c>
      <c r="I75" s="332">
        <v>0.34</v>
      </c>
      <c r="J75" s="125" t="s">
        <v>741</v>
      </c>
      <c r="K75" s="333">
        <v>756497.36</v>
      </c>
      <c r="L75" s="333">
        <f t="shared" si="13"/>
        <v>378248</v>
      </c>
      <c r="M75" s="301">
        <f t="shared" si="12"/>
        <v>378249.36</v>
      </c>
      <c r="N75" s="334">
        <v>0.5</v>
      </c>
      <c r="O75" s="230">
        <v>0</v>
      </c>
      <c r="P75" s="230">
        <v>0</v>
      </c>
      <c r="Q75" s="231">
        <f t="shared" si="14"/>
        <v>378248</v>
      </c>
      <c r="R75" s="209"/>
      <c r="S75" s="209"/>
      <c r="T75" s="209"/>
      <c r="U75" s="209"/>
      <c r="V75" s="209"/>
      <c r="W75" s="209"/>
      <c r="X75" s="209"/>
      <c r="Y75" s="187" t="b">
        <f t="shared" si="15"/>
        <v>1</v>
      </c>
      <c r="Z75" s="188">
        <f t="shared" si="16"/>
        <v>0.5</v>
      </c>
      <c r="AA75" s="189" t="b">
        <f t="shared" si="17"/>
        <v>1</v>
      </c>
      <c r="AB75" s="189" t="b">
        <f t="shared" si="18"/>
        <v>1</v>
      </c>
    </row>
    <row r="76" spans="1:28" s="137" customFormat="1" ht="24" x14ac:dyDescent="0.2">
      <c r="A76" s="326" t="s">
        <v>146</v>
      </c>
      <c r="B76" s="327" t="s">
        <v>555</v>
      </c>
      <c r="C76" s="226" t="s">
        <v>84</v>
      </c>
      <c r="D76" s="328" t="s">
        <v>591</v>
      </c>
      <c r="E76" s="329" t="s">
        <v>325</v>
      </c>
      <c r="F76" s="125" t="s">
        <v>192</v>
      </c>
      <c r="G76" s="330" t="s">
        <v>662</v>
      </c>
      <c r="H76" s="331" t="s">
        <v>99</v>
      </c>
      <c r="I76" s="332">
        <v>0.95</v>
      </c>
      <c r="J76" s="125" t="s">
        <v>445</v>
      </c>
      <c r="K76" s="333">
        <v>1959374.19</v>
      </c>
      <c r="L76" s="333">
        <f t="shared" si="13"/>
        <v>1175624</v>
      </c>
      <c r="M76" s="301">
        <f t="shared" si="12"/>
        <v>783750.19</v>
      </c>
      <c r="N76" s="334">
        <v>0.6</v>
      </c>
      <c r="O76" s="230">
        <v>0</v>
      </c>
      <c r="P76" s="230">
        <v>0</v>
      </c>
      <c r="Q76" s="231">
        <f t="shared" si="14"/>
        <v>1175624</v>
      </c>
      <c r="R76" s="207"/>
      <c r="S76" s="207"/>
      <c r="T76" s="207"/>
      <c r="U76" s="207"/>
      <c r="V76" s="207"/>
      <c r="W76" s="207"/>
      <c r="X76" s="207"/>
      <c r="Y76" s="187" t="b">
        <f t="shared" si="15"/>
        <v>1</v>
      </c>
      <c r="Z76" s="188">
        <f t="shared" si="16"/>
        <v>0.6</v>
      </c>
      <c r="AA76" s="189" t="b">
        <f t="shared" si="17"/>
        <v>1</v>
      </c>
      <c r="AB76" s="189" t="b">
        <f t="shared" si="18"/>
        <v>1</v>
      </c>
    </row>
    <row r="77" spans="1:28" s="137" customFormat="1" ht="24" x14ac:dyDescent="0.2">
      <c r="A77" s="326" t="s">
        <v>147</v>
      </c>
      <c r="B77" s="327" t="s">
        <v>556</v>
      </c>
      <c r="C77" s="226" t="s">
        <v>84</v>
      </c>
      <c r="D77" s="328" t="s">
        <v>224</v>
      </c>
      <c r="E77" s="329" t="s">
        <v>330</v>
      </c>
      <c r="F77" s="125" t="s">
        <v>196</v>
      </c>
      <c r="G77" s="330" t="s">
        <v>1089</v>
      </c>
      <c r="H77" s="331" t="s">
        <v>99</v>
      </c>
      <c r="I77" s="332">
        <v>0.93200000000000005</v>
      </c>
      <c r="J77" s="125" t="s">
        <v>742</v>
      </c>
      <c r="K77" s="333">
        <v>856082.51</v>
      </c>
      <c r="L77" s="333">
        <f t="shared" si="13"/>
        <v>428041</v>
      </c>
      <c r="M77" s="301">
        <f t="shared" si="12"/>
        <v>428041.51</v>
      </c>
      <c r="N77" s="334">
        <v>0.5</v>
      </c>
      <c r="O77" s="230">
        <v>0</v>
      </c>
      <c r="P77" s="230">
        <v>0</v>
      </c>
      <c r="Q77" s="231">
        <f t="shared" si="14"/>
        <v>428041</v>
      </c>
      <c r="R77" s="207"/>
      <c r="S77" s="207"/>
      <c r="T77" s="207"/>
      <c r="U77" s="207"/>
      <c r="V77" s="207"/>
      <c r="W77" s="207"/>
      <c r="X77" s="207"/>
      <c r="Y77" s="187" t="b">
        <f t="shared" si="15"/>
        <v>1</v>
      </c>
      <c r="Z77" s="188">
        <f t="shared" si="16"/>
        <v>0.5</v>
      </c>
      <c r="AA77" s="189" t="b">
        <f t="shared" si="17"/>
        <v>1</v>
      </c>
      <c r="AB77" s="189" t="b">
        <f t="shared" si="18"/>
        <v>1</v>
      </c>
    </row>
    <row r="78" spans="1:28" s="137" customFormat="1" ht="24" x14ac:dyDescent="0.2">
      <c r="A78" s="326" t="s">
        <v>148</v>
      </c>
      <c r="B78" s="327" t="s">
        <v>557</v>
      </c>
      <c r="C78" s="226" t="s">
        <v>84</v>
      </c>
      <c r="D78" s="328" t="s">
        <v>218</v>
      </c>
      <c r="E78" s="329" t="s">
        <v>421</v>
      </c>
      <c r="F78" s="125" t="s">
        <v>189</v>
      </c>
      <c r="G78" s="330" t="s">
        <v>1090</v>
      </c>
      <c r="H78" s="331" t="s">
        <v>99</v>
      </c>
      <c r="I78" s="332">
        <v>0.94</v>
      </c>
      <c r="J78" s="125" t="s">
        <v>448</v>
      </c>
      <c r="K78" s="333">
        <v>2139098.9500000002</v>
      </c>
      <c r="L78" s="333">
        <f t="shared" si="13"/>
        <v>1176504</v>
      </c>
      <c r="M78" s="301">
        <f t="shared" si="12"/>
        <v>962594.95000000019</v>
      </c>
      <c r="N78" s="334">
        <v>0.55000000000000004</v>
      </c>
      <c r="O78" s="230">
        <v>0</v>
      </c>
      <c r="P78" s="230">
        <v>0</v>
      </c>
      <c r="Q78" s="231">
        <f t="shared" si="14"/>
        <v>1176504</v>
      </c>
      <c r="R78" s="207"/>
      <c r="S78" s="207"/>
      <c r="T78" s="207"/>
      <c r="U78" s="207"/>
      <c r="V78" s="207"/>
      <c r="W78" s="207"/>
      <c r="X78" s="207"/>
      <c r="Y78" s="187" t="b">
        <f t="shared" si="15"/>
        <v>1</v>
      </c>
      <c r="Z78" s="188">
        <f t="shared" si="16"/>
        <v>0.55000000000000004</v>
      </c>
      <c r="AA78" s="189" t="b">
        <f t="shared" si="17"/>
        <v>1</v>
      </c>
      <c r="AB78" s="189" t="b">
        <f t="shared" si="18"/>
        <v>1</v>
      </c>
    </row>
    <row r="79" spans="1:28" s="137" customFormat="1" ht="36" x14ac:dyDescent="0.2">
      <c r="A79" s="326" t="s">
        <v>149</v>
      </c>
      <c r="B79" s="327" t="s">
        <v>558</v>
      </c>
      <c r="C79" s="226" t="s">
        <v>84</v>
      </c>
      <c r="D79" s="328" t="s">
        <v>225</v>
      </c>
      <c r="E79" s="329" t="s">
        <v>390</v>
      </c>
      <c r="F79" s="125" t="s">
        <v>199</v>
      </c>
      <c r="G79" s="330" t="s">
        <v>663</v>
      </c>
      <c r="H79" s="331" t="s">
        <v>100</v>
      </c>
      <c r="I79" s="332">
        <v>8.4629999999999992</v>
      </c>
      <c r="J79" s="125" t="s">
        <v>743</v>
      </c>
      <c r="K79" s="333">
        <v>3112186.49</v>
      </c>
      <c r="L79" s="333">
        <f t="shared" si="13"/>
        <v>1867311</v>
      </c>
      <c r="M79" s="301">
        <f t="shared" si="12"/>
        <v>1244875.4900000002</v>
      </c>
      <c r="N79" s="334">
        <v>0.6</v>
      </c>
      <c r="O79" s="230">
        <v>0</v>
      </c>
      <c r="P79" s="230">
        <v>0</v>
      </c>
      <c r="Q79" s="231">
        <f t="shared" si="14"/>
        <v>1867311</v>
      </c>
      <c r="R79" s="207"/>
      <c r="S79" s="207"/>
      <c r="T79" s="207"/>
      <c r="U79" s="207"/>
      <c r="V79" s="207"/>
      <c r="W79" s="207"/>
      <c r="X79" s="207"/>
      <c r="Y79" s="187" t="b">
        <f t="shared" si="15"/>
        <v>1</v>
      </c>
      <c r="Z79" s="188">
        <f t="shared" si="16"/>
        <v>0.6</v>
      </c>
      <c r="AA79" s="189" t="b">
        <f t="shared" si="17"/>
        <v>1</v>
      </c>
      <c r="AB79" s="189" t="b">
        <f t="shared" si="18"/>
        <v>1</v>
      </c>
    </row>
    <row r="80" spans="1:28" s="137" customFormat="1" ht="15" x14ac:dyDescent="0.2">
      <c r="A80" s="326" t="s">
        <v>150</v>
      </c>
      <c r="B80" s="327" t="s">
        <v>559</v>
      </c>
      <c r="C80" s="226" t="s">
        <v>84</v>
      </c>
      <c r="D80" s="328" t="s">
        <v>229</v>
      </c>
      <c r="E80" s="329" t="s">
        <v>387</v>
      </c>
      <c r="F80" s="125" t="s">
        <v>202</v>
      </c>
      <c r="G80" s="330" t="s">
        <v>664</v>
      </c>
      <c r="H80" s="331" t="s">
        <v>98</v>
      </c>
      <c r="I80" s="332">
        <v>1.0129999999999999</v>
      </c>
      <c r="J80" s="125" t="s">
        <v>451</v>
      </c>
      <c r="K80" s="333">
        <v>1258245.3</v>
      </c>
      <c r="L80" s="333">
        <f t="shared" si="13"/>
        <v>629122</v>
      </c>
      <c r="M80" s="301">
        <f t="shared" si="12"/>
        <v>629123.30000000005</v>
      </c>
      <c r="N80" s="334">
        <v>0.5</v>
      </c>
      <c r="O80" s="230">
        <v>0</v>
      </c>
      <c r="P80" s="230">
        <v>0</v>
      </c>
      <c r="Q80" s="231">
        <f t="shared" si="14"/>
        <v>629122</v>
      </c>
      <c r="R80" s="207"/>
      <c r="S80" s="207"/>
      <c r="T80" s="207"/>
      <c r="U80" s="207"/>
      <c r="V80" s="207"/>
      <c r="W80" s="207"/>
      <c r="X80" s="207"/>
      <c r="Y80" s="187" t="b">
        <f t="shared" si="15"/>
        <v>1</v>
      </c>
      <c r="Z80" s="188">
        <f t="shared" si="16"/>
        <v>0.5</v>
      </c>
      <c r="AA80" s="189" t="b">
        <f t="shared" si="17"/>
        <v>1</v>
      </c>
      <c r="AB80" s="189" t="b">
        <f t="shared" si="18"/>
        <v>1</v>
      </c>
    </row>
    <row r="81" spans="1:29" s="137" customFormat="1" ht="24" x14ac:dyDescent="0.2">
      <c r="A81" s="326" t="s">
        <v>151</v>
      </c>
      <c r="B81" s="327" t="s">
        <v>560</v>
      </c>
      <c r="C81" s="226" t="s">
        <v>84</v>
      </c>
      <c r="D81" s="328" t="s">
        <v>244</v>
      </c>
      <c r="E81" s="329" t="s">
        <v>370</v>
      </c>
      <c r="F81" s="125" t="s">
        <v>196</v>
      </c>
      <c r="G81" s="330" t="s">
        <v>665</v>
      </c>
      <c r="H81" s="331" t="s">
        <v>99</v>
      </c>
      <c r="I81" s="332">
        <v>0.90200000000000002</v>
      </c>
      <c r="J81" s="125" t="s">
        <v>726</v>
      </c>
      <c r="K81" s="333">
        <v>1007992.46</v>
      </c>
      <c r="L81" s="333">
        <f t="shared" si="13"/>
        <v>554395</v>
      </c>
      <c r="M81" s="301">
        <f t="shared" si="12"/>
        <v>453597.45999999996</v>
      </c>
      <c r="N81" s="334">
        <v>0.55000000000000004</v>
      </c>
      <c r="O81" s="230">
        <v>0</v>
      </c>
      <c r="P81" s="230">
        <v>0</v>
      </c>
      <c r="Q81" s="231">
        <f t="shared" si="14"/>
        <v>554395</v>
      </c>
      <c r="R81" s="207"/>
      <c r="S81" s="207"/>
      <c r="T81" s="207"/>
      <c r="U81" s="207"/>
      <c r="V81" s="207"/>
      <c r="W81" s="207"/>
      <c r="X81" s="207"/>
      <c r="Y81" s="187" t="b">
        <f t="shared" si="15"/>
        <v>1</v>
      </c>
      <c r="Z81" s="188">
        <f t="shared" si="16"/>
        <v>0.55000000000000004</v>
      </c>
      <c r="AA81" s="189" t="b">
        <f t="shared" si="17"/>
        <v>1</v>
      </c>
      <c r="AB81" s="189" t="b">
        <f t="shared" si="18"/>
        <v>1</v>
      </c>
    </row>
    <row r="82" spans="1:29" s="137" customFormat="1" ht="24" x14ac:dyDescent="0.2">
      <c r="A82" s="326" t="s">
        <v>152</v>
      </c>
      <c r="B82" s="327" t="s">
        <v>561</v>
      </c>
      <c r="C82" s="226" t="s">
        <v>84</v>
      </c>
      <c r="D82" s="328" t="s">
        <v>261</v>
      </c>
      <c r="E82" s="329" t="s">
        <v>311</v>
      </c>
      <c r="F82" s="125" t="s">
        <v>206</v>
      </c>
      <c r="G82" s="330" t="s">
        <v>666</v>
      </c>
      <c r="H82" s="331" t="s">
        <v>99</v>
      </c>
      <c r="I82" s="332">
        <v>0.88800000000000001</v>
      </c>
      <c r="J82" s="125" t="s">
        <v>715</v>
      </c>
      <c r="K82" s="333">
        <v>2008539.57</v>
      </c>
      <c r="L82" s="333">
        <f t="shared" si="13"/>
        <v>1004269</v>
      </c>
      <c r="M82" s="301">
        <f t="shared" si="12"/>
        <v>1004270.5700000001</v>
      </c>
      <c r="N82" s="334">
        <v>0.5</v>
      </c>
      <c r="O82" s="230">
        <v>0</v>
      </c>
      <c r="P82" s="230">
        <v>0</v>
      </c>
      <c r="Q82" s="231">
        <f t="shared" si="14"/>
        <v>1004269</v>
      </c>
      <c r="R82" s="207"/>
      <c r="S82" s="207"/>
      <c r="T82" s="207"/>
      <c r="U82" s="207"/>
      <c r="V82" s="207"/>
      <c r="W82" s="207"/>
      <c r="X82" s="207"/>
      <c r="Y82" s="187" t="b">
        <f t="shared" si="15"/>
        <v>1</v>
      </c>
      <c r="Z82" s="188">
        <f t="shared" si="16"/>
        <v>0.5</v>
      </c>
      <c r="AA82" s="189" t="b">
        <f t="shared" si="17"/>
        <v>1</v>
      </c>
      <c r="AB82" s="189" t="b">
        <f t="shared" si="18"/>
        <v>1</v>
      </c>
    </row>
    <row r="83" spans="1:29" s="137" customFormat="1" ht="24" x14ac:dyDescent="0.2">
      <c r="A83" s="326" t="s">
        <v>153</v>
      </c>
      <c r="B83" s="327" t="s">
        <v>562</v>
      </c>
      <c r="C83" s="226" t="s">
        <v>84</v>
      </c>
      <c r="D83" s="328" t="s">
        <v>303</v>
      </c>
      <c r="E83" s="329" t="s">
        <v>400</v>
      </c>
      <c r="F83" s="125" t="s">
        <v>195</v>
      </c>
      <c r="G83" s="330" t="s">
        <v>667</v>
      </c>
      <c r="H83" s="331" t="s">
        <v>98</v>
      </c>
      <c r="I83" s="332">
        <v>2.5139999999999998</v>
      </c>
      <c r="J83" s="125" t="s">
        <v>744</v>
      </c>
      <c r="K83" s="333">
        <v>3432897.9</v>
      </c>
      <c r="L83" s="333">
        <f t="shared" si="13"/>
        <v>1716448</v>
      </c>
      <c r="M83" s="301">
        <f t="shared" si="12"/>
        <v>1716449.9</v>
      </c>
      <c r="N83" s="334">
        <v>0.5</v>
      </c>
      <c r="O83" s="230">
        <v>0</v>
      </c>
      <c r="P83" s="230">
        <v>0</v>
      </c>
      <c r="Q83" s="231">
        <f t="shared" si="14"/>
        <v>1716448</v>
      </c>
      <c r="R83" s="207"/>
      <c r="S83" s="207"/>
      <c r="T83" s="207"/>
      <c r="U83" s="207"/>
      <c r="V83" s="207"/>
      <c r="W83" s="207"/>
      <c r="X83" s="207"/>
      <c r="Y83" s="187" t="b">
        <f t="shared" si="15"/>
        <v>1</v>
      </c>
      <c r="Z83" s="188">
        <f t="shared" si="16"/>
        <v>0.5</v>
      </c>
      <c r="AA83" s="189" t="b">
        <f t="shared" si="17"/>
        <v>1</v>
      </c>
      <c r="AB83" s="189" t="b">
        <f t="shared" si="18"/>
        <v>1</v>
      </c>
    </row>
    <row r="84" spans="1:29" s="137" customFormat="1" ht="24" x14ac:dyDescent="0.2">
      <c r="A84" s="326" t="s">
        <v>154</v>
      </c>
      <c r="B84" s="327" t="s">
        <v>563</v>
      </c>
      <c r="C84" s="226" t="s">
        <v>84</v>
      </c>
      <c r="D84" s="328" t="s">
        <v>254</v>
      </c>
      <c r="E84" s="329" t="s">
        <v>429</v>
      </c>
      <c r="F84" s="125" t="s">
        <v>190</v>
      </c>
      <c r="G84" s="330" t="s">
        <v>1091</v>
      </c>
      <c r="H84" s="331" t="s">
        <v>99</v>
      </c>
      <c r="I84" s="332">
        <v>0.87</v>
      </c>
      <c r="J84" s="125" t="s">
        <v>448</v>
      </c>
      <c r="K84" s="333">
        <v>871641.47</v>
      </c>
      <c r="L84" s="333">
        <f t="shared" si="13"/>
        <v>435820</v>
      </c>
      <c r="M84" s="301">
        <f t="shared" si="12"/>
        <v>435821.47</v>
      </c>
      <c r="N84" s="334">
        <v>0.5</v>
      </c>
      <c r="O84" s="230">
        <v>0</v>
      </c>
      <c r="P84" s="230">
        <v>0</v>
      </c>
      <c r="Q84" s="231">
        <f t="shared" si="14"/>
        <v>435820</v>
      </c>
      <c r="R84" s="207"/>
      <c r="S84" s="207"/>
      <c r="T84" s="207"/>
      <c r="U84" s="207"/>
      <c r="V84" s="207"/>
      <c r="W84" s="207"/>
      <c r="X84" s="207"/>
      <c r="Y84" s="187" t="b">
        <f t="shared" si="15"/>
        <v>1</v>
      </c>
      <c r="Z84" s="188">
        <f t="shared" si="16"/>
        <v>0.5</v>
      </c>
      <c r="AA84" s="189" t="b">
        <f t="shared" si="17"/>
        <v>1</v>
      </c>
      <c r="AB84" s="189" t="b">
        <f t="shared" si="18"/>
        <v>1</v>
      </c>
    </row>
    <row r="85" spans="1:29" s="137" customFormat="1" ht="24" x14ac:dyDescent="0.2">
      <c r="A85" s="326" t="s">
        <v>155</v>
      </c>
      <c r="B85" s="327" t="s">
        <v>564</v>
      </c>
      <c r="C85" s="226" t="s">
        <v>84</v>
      </c>
      <c r="D85" s="328" t="s">
        <v>288</v>
      </c>
      <c r="E85" s="329" t="s">
        <v>310</v>
      </c>
      <c r="F85" s="125" t="s">
        <v>190</v>
      </c>
      <c r="G85" s="330" t="s">
        <v>1092</v>
      </c>
      <c r="H85" s="331" t="s">
        <v>99</v>
      </c>
      <c r="I85" s="332">
        <v>4.8890000000000002</v>
      </c>
      <c r="J85" s="125" t="s">
        <v>439</v>
      </c>
      <c r="K85" s="333">
        <v>3078419.58</v>
      </c>
      <c r="L85" s="333">
        <f t="shared" si="13"/>
        <v>1539209</v>
      </c>
      <c r="M85" s="301">
        <f t="shared" si="12"/>
        <v>1539210.58</v>
      </c>
      <c r="N85" s="334">
        <v>0.5</v>
      </c>
      <c r="O85" s="230">
        <v>0</v>
      </c>
      <c r="P85" s="230">
        <v>0</v>
      </c>
      <c r="Q85" s="231">
        <f t="shared" si="14"/>
        <v>1539209</v>
      </c>
      <c r="R85" s="207"/>
      <c r="S85" s="207"/>
      <c r="T85" s="207"/>
      <c r="U85" s="207"/>
      <c r="V85" s="207"/>
      <c r="W85" s="207"/>
      <c r="X85" s="207"/>
      <c r="Y85" s="187" t="b">
        <f t="shared" si="15"/>
        <v>1</v>
      </c>
      <c r="Z85" s="188">
        <f t="shared" si="16"/>
        <v>0.5</v>
      </c>
      <c r="AA85" s="189" t="b">
        <f t="shared" si="17"/>
        <v>1</v>
      </c>
      <c r="AB85" s="189" t="b">
        <f t="shared" si="18"/>
        <v>1</v>
      </c>
    </row>
    <row r="86" spans="1:29" s="137" customFormat="1" ht="36" x14ac:dyDescent="0.2">
      <c r="A86" s="326" t="s">
        <v>156</v>
      </c>
      <c r="B86" s="327" t="s">
        <v>565</v>
      </c>
      <c r="C86" s="226" t="s">
        <v>84</v>
      </c>
      <c r="D86" s="328" t="s">
        <v>232</v>
      </c>
      <c r="E86" s="329" t="s">
        <v>343</v>
      </c>
      <c r="F86" s="125" t="s">
        <v>207</v>
      </c>
      <c r="G86" s="330" t="s">
        <v>668</v>
      </c>
      <c r="H86" s="331" t="s">
        <v>99</v>
      </c>
      <c r="I86" s="332">
        <v>1.706</v>
      </c>
      <c r="J86" s="125" t="s">
        <v>720</v>
      </c>
      <c r="K86" s="333">
        <v>1103726.4099999999</v>
      </c>
      <c r="L86" s="333">
        <f t="shared" si="13"/>
        <v>551863</v>
      </c>
      <c r="M86" s="301">
        <f t="shared" si="12"/>
        <v>551863.40999999992</v>
      </c>
      <c r="N86" s="334">
        <v>0.5</v>
      </c>
      <c r="O86" s="230">
        <v>0</v>
      </c>
      <c r="P86" s="230">
        <v>0</v>
      </c>
      <c r="Q86" s="231">
        <f t="shared" si="14"/>
        <v>551863</v>
      </c>
      <c r="R86" s="207"/>
      <c r="S86" s="207"/>
      <c r="T86" s="207"/>
      <c r="U86" s="207"/>
      <c r="V86" s="207"/>
      <c r="W86" s="207"/>
      <c r="X86" s="207"/>
      <c r="Y86" s="187" t="b">
        <f t="shared" si="15"/>
        <v>1</v>
      </c>
      <c r="Z86" s="188">
        <f t="shared" si="16"/>
        <v>0.5</v>
      </c>
      <c r="AA86" s="189" t="b">
        <f t="shared" si="17"/>
        <v>1</v>
      </c>
      <c r="AB86" s="189" t="b">
        <f t="shared" si="18"/>
        <v>1</v>
      </c>
    </row>
    <row r="87" spans="1:29" s="137" customFormat="1" ht="48" x14ac:dyDescent="0.2">
      <c r="A87" s="326" t="s">
        <v>157</v>
      </c>
      <c r="B87" s="327" t="s">
        <v>566</v>
      </c>
      <c r="C87" s="226" t="s">
        <v>84</v>
      </c>
      <c r="D87" s="328" t="s">
        <v>592</v>
      </c>
      <c r="E87" s="329" t="s">
        <v>427</v>
      </c>
      <c r="F87" s="125" t="s">
        <v>201</v>
      </c>
      <c r="G87" s="330" t="s">
        <v>669</v>
      </c>
      <c r="H87" s="331" t="s">
        <v>98</v>
      </c>
      <c r="I87" s="332">
        <v>0.69899999999999995</v>
      </c>
      <c r="J87" s="125" t="s">
        <v>745</v>
      </c>
      <c r="K87" s="333">
        <v>3669771.9</v>
      </c>
      <c r="L87" s="333">
        <f t="shared" si="13"/>
        <v>2018374</v>
      </c>
      <c r="M87" s="301">
        <f t="shared" si="12"/>
        <v>1651397.9</v>
      </c>
      <c r="N87" s="334">
        <v>0.55000000000000004</v>
      </c>
      <c r="O87" s="230">
        <v>0</v>
      </c>
      <c r="P87" s="230">
        <v>0</v>
      </c>
      <c r="Q87" s="231">
        <f t="shared" si="14"/>
        <v>2018374</v>
      </c>
      <c r="R87" s="207"/>
      <c r="S87" s="207"/>
      <c r="T87" s="207"/>
      <c r="U87" s="207"/>
      <c r="V87" s="207"/>
      <c r="W87" s="207"/>
      <c r="X87" s="207"/>
      <c r="Y87" s="187" t="b">
        <f t="shared" si="15"/>
        <v>1</v>
      </c>
      <c r="Z87" s="188">
        <f t="shared" si="16"/>
        <v>0.55000000000000004</v>
      </c>
      <c r="AA87" s="189" t="b">
        <f t="shared" si="17"/>
        <v>1</v>
      </c>
      <c r="AB87" s="189" t="b">
        <f t="shared" si="18"/>
        <v>1</v>
      </c>
    </row>
    <row r="88" spans="1:29" s="137" customFormat="1" ht="24" x14ac:dyDescent="0.2">
      <c r="A88" s="326" t="s">
        <v>158</v>
      </c>
      <c r="B88" s="327" t="s">
        <v>567</v>
      </c>
      <c r="C88" s="226" t="s">
        <v>84</v>
      </c>
      <c r="D88" s="328" t="s">
        <v>593</v>
      </c>
      <c r="E88" s="329" t="s">
        <v>359</v>
      </c>
      <c r="F88" s="125" t="s">
        <v>198</v>
      </c>
      <c r="G88" s="330" t="s">
        <v>670</v>
      </c>
      <c r="H88" s="331" t="s">
        <v>99</v>
      </c>
      <c r="I88" s="332">
        <v>1.331</v>
      </c>
      <c r="J88" s="125" t="s">
        <v>746</v>
      </c>
      <c r="K88" s="333">
        <v>1856891.15</v>
      </c>
      <c r="L88" s="333">
        <f t="shared" si="13"/>
        <v>928445</v>
      </c>
      <c r="M88" s="301">
        <f t="shared" ref="M88:M116" si="19">K88-L88</f>
        <v>928446.14999999991</v>
      </c>
      <c r="N88" s="334">
        <v>0.5</v>
      </c>
      <c r="O88" s="230">
        <v>0</v>
      </c>
      <c r="P88" s="230">
        <v>0</v>
      </c>
      <c r="Q88" s="231">
        <f t="shared" si="14"/>
        <v>928445</v>
      </c>
      <c r="R88" s="207"/>
      <c r="S88" s="207"/>
      <c r="T88" s="207"/>
      <c r="U88" s="207"/>
      <c r="V88" s="207"/>
      <c r="W88" s="207"/>
      <c r="X88" s="207"/>
      <c r="Y88" s="187" t="b">
        <f t="shared" si="15"/>
        <v>1</v>
      </c>
      <c r="Z88" s="188">
        <f t="shared" si="16"/>
        <v>0.5</v>
      </c>
      <c r="AA88" s="189" t="b">
        <f t="shared" si="17"/>
        <v>1</v>
      </c>
      <c r="AB88" s="189" t="b">
        <f t="shared" si="18"/>
        <v>1</v>
      </c>
    </row>
    <row r="89" spans="1:29" s="137" customFormat="1" ht="36" x14ac:dyDescent="0.2">
      <c r="A89" s="326" t="s">
        <v>159</v>
      </c>
      <c r="B89" s="327" t="s">
        <v>568</v>
      </c>
      <c r="C89" s="226" t="s">
        <v>84</v>
      </c>
      <c r="D89" s="328" t="s">
        <v>912</v>
      </c>
      <c r="E89" s="329" t="s">
        <v>308</v>
      </c>
      <c r="F89" s="125" t="s">
        <v>189</v>
      </c>
      <c r="G89" s="330" t="s">
        <v>671</v>
      </c>
      <c r="H89" s="331" t="s">
        <v>99</v>
      </c>
      <c r="I89" s="332">
        <v>0.49299999999999999</v>
      </c>
      <c r="J89" s="125" t="s">
        <v>448</v>
      </c>
      <c r="K89" s="333">
        <v>1487227.86</v>
      </c>
      <c r="L89" s="333">
        <f t="shared" ref="L89:L115" si="20">ROUNDDOWN(K89*N89,0)</f>
        <v>966698</v>
      </c>
      <c r="M89" s="301">
        <f t="shared" si="19"/>
        <v>520529.8600000001</v>
      </c>
      <c r="N89" s="334">
        <v>0.65</v>
      </c>
      <c r="O89" s="230">
        <v>0</v>
      </c>
      <c r="P89" s="230">
        <v>0</v>
      </c>
      <c r="Q89" s="231">
        <f t="shared" ref="Q89:Q116" si="21">L89</f>
        <v>966698</v>
      </c>
      <c r="R89" s="207"/>
      <c r="S89" s="207"/>
      <c r="T89" s="207"/>
      <c r="U89" s="207"/>
      <c r="V89" s="207"/>
      <c r="W89" s="207"/>
      <c r="X89" s="207"/>
      <c r="Y89" s="187" t="b">
        <f t="shared" si="15"/>
        <v>1</v>
      </c>
      <c r="Z89" s="188">
        <f t="shared" si="16"/>
        <v>0.65</v>
      </c>
      <c r="AA89" s="189" t="b">
        <f t="shared" si="17"/>
        <v>1</v>
      </c>
      <c r="AB89" s="189" t="b">
        <f t="shared" si="18"/>
        <v>1</v>
      </c>
    </row>
    <row r="90" spans="1:29" s="137" customFormat="1" ht="15" x14ac:dyDescent="0.2">
      <c r="A90" s="326" t="s">
        <v>160</v>
      </c>
      <c r="B90" s="327" t="s">
        <v>569</v>
      </c>
      <c r="C90" s="226" t="s">
        <v>84</v>
      </c>
      <c r="D90" s="328" t="s">
        <v>594</v>
      </c>
      <c r="E90" s="329" t="s">
        <v>369</v>
      </c>
      <c r="F90" s="125" t="s">
        <v>196</v>
      </c>
      <c r="G90" s="330" t="s">
        <v>672</v>
      </c>
      <c r="H90" s="331" t="s">
        <v>99</v>
      </c>
      <c r="I90" s="332">
        <v>0.185</v>
      </c>
      <c r="J90" s="125" t="s">
        <v>715</v>
      </c>
      <c r="K90" s="333">
        <v>378104</v>
      </c>
      <c r="L90" s="333">
        <f t="shared" si="20"/>
        <v>226862</v>
      </c>
      <c r="M90" s="301">
        <f t="shared" si="19"/>
        <v>151242</v>
      </c>
      <c r="N90" s="334">
        <v>0.6</v>
      </c>
      <c r="O90" s="230">
        <v>0</v>
      </c>
      <c r="P90" s="230">
        <v>0</v>
      </c>
      <c r="Q90" s="231">
        <f t="shared" si="21"/>
        <v>226862</v>
      </c>
      <c r="R90" s="207"/>
      <c r="S90" s="207"/>
      <c r="T90" s="207"/>
      <c r="U90" s="207"/>
      <c r="V90" s="207"/>
      <c r="W90" s="207"/>
      <c r="X90" s="207"/>
      <c r="Y90" s="187" t="b">
        <f t="shared" si="15"/>
        <v>1</v>
      </c>
      <c r="Z90" s="188">
        <f t="shared" si="16"/>
        <v>0.6</v>
      </c>
      <c r="AA90" s="189" t="b">
        <f t="shared" si="17"/>
        <v>1</v>
      </c>
      <c r="AB90" s="189" t="b">
        <f t="shared" si="18"/>
        <v>1</v>
      </c>
    </row>
    <row r="91" spans="1:29" s="137" customFormat="1" ht="24" x14ac:dyDescent="0.2">
      <c r="A91" s="243" t="s">
        <v>161</v>
      </c>
      <c r="B91" s="323" t="s">
        <v>570</v>
      </c>
      <c r="C91" s="121" t="s">
        <v>85</v>
      </c>
      <c r="D91" s="335" t="s">
        <v>595</v>
      </c>
      <c r="E91" s="336" t="s">
        <v>419</v>
      </c>
      <c r="F91" s="243" t="s">
        <v>204</v>
      </c>
      <c r="G91" s="313" t="s">
        <v>673</v>
      </c>
      <c r="H91" s="337" t="s">
        <v>99</v>
      </c>
      <c r="I91" s="315">
        <v>0.51100000000000001</v>
      </c>
      <c r="J91" s="243" t="s">
        <v>500</v>
      </c>
      <c r="K91" s="300">
        <v>1155061.21</v>
      </c>
      <c r="L91" s="300">
        <f t="shared" si="20"/>
        <v>577530</v>
      </c>
      <c r="M91" s="302">
        <f t="shared" si="19"/>
        <v>577531.21</v>
      </c>
      <c r="N91" s="338">
        <v>0.5</v>
      </c>
      <c r="O91" s="206">
        <v>0</v>
      </c>
      <c r="P91" s="206">
        <v>0</v>
      </c>
      <c r="Q91" s="203">
        <v>320173</v>
      </c>
      <c r="R91" s="209">
        <v>257357</v>
      </c>
      <c r="S91" s="210"/>
      <c r="T91" s="209"/>
      <c r="U91" s="209"/>
      <c r="V91" s="209"/>
      <c r="W91" s="209"/>
      <c r="X91" s="209"/>
      <c r="Y91" s="187" t="b">
        <f t="shared" si="15"/>
        <v>1</v>
      </c>
      <c r="Z91" s="188">
        <f t="shared" si="16"/>
        <v>0.5</v>
      </c>
      <c r="AA91" s="189" t="b">
        <f t="shared" si="17"/>
        <v>1</v>
      </c>
      <c r="AB91" s="189" t="b">
        <f t="shared" si="18"/>
        <v>1</v>
      </c>
      <c r="AC91" s="198"/>
    </row>
    <row r="92" spans="1:29" s="137" customFormat="1" ht="15" x14ac:dyDescent="0.2">
      <c r="A92" s="326" t="s">
        <v>162</v>
      </c>
      <c r="B92" s="327" t="s">
        <v>571</v>
      </c>
      <c r="C92" s="226" t="s">
        <v>84</v>
      </c>
      <c r="D92" s="328" t="s">
        <v>596</v>
      </c>
      <c r="E92" s="329" t="s">
        <v>411</v>
      </c>
      <c r="F92" s="125" t="s">
        <v>197</v>
      </c>
      <c r="G92" s="330" t="s">
        <v>674</v>
      </c>
      <c r="H92" s="331" t="s">
        <v>98</v>
      </c>
      <c r="I92" s="332">
        <v>0.34599999999999997</v>
      </c>
      <c r="J92" s="125" t="s">
        <v>747</v>
      </c>
      <c r="K92" s="333">
        <v>1966150.08</v>
      </c>
      <c r="L92" s="333">
        <f t="shared" si="20"/>
        <v>983075</v>
      </c>
      <c r="M92" s="301">
        <f t="shared" si="19"/>
        <v>983075.08000000007</v>
      </c>
      <c r="N92" s="334">
        <v>0.5</v>
      </c>
      <c r="O92" s="230">
        <v>0</v>
      </c>
      <c r="P92" s="230">
        <v>0</v>
      </c>
      <c r="Q92" s="231">
        <f t="shared" si="21"/>
        <v>983075</v>
      </c>
      <c r="R92" s="207"/>
      <c r="S92" s="207"/>
      <c r="T92" s="207"/>
      <c r="U92" s="207"/>
      <c r="V92" s="207"/>
      <c r="W92" s="207"/>
      <c r="X92" s="207"/>
      <c r="Y92" s="187" t="b">
        <f t="shared" si="15"/>
        <v>1</v>
      </c>
      <c r="Z92" s="188">
        <f t="shared" si="16"/>
        <v>0.5</v>
      </c>
      <c r="AA92" s="189" t="b">
        <f t="shared" si="17"/>
        <v>1</v>
      </c>
      <c r="AB92" s="189" t="b">
        <f t="shared" si="18"/>
        <v>1</v>
      </c>
    </row>
    <row r="93" spans="1:29" s="137" customFormat="1" ht="24" x14ac:dyDescent="0.2">
      <c r="A93" s="326" t="s">
        <v>163</v>
      </c>
      <c r="B93" s="327" t="s">
        <v>572</v>
      </c>
      <c r="C93" s="226" t="s">
        <v>84</v>
      </c>
      <c r="D93" s="328" t="s">
        <v>256</v>
      </c>
      <c r="E93" s="329" t="s">
        <v>424</v>
      </c>
      <c r="F93" s="125" t="s">
        <v>200</v>
      </c>
      <c r="G93" s="330" t="s">
        <v>675</v>
      </c>
      <c r="H93" s="331" t="s">
        <v>99</v>
      </c>
      <c r="I93" s="332">
        <v>2.69</v>
      </c>
      <c r="J93" s="125" t="s">
        <v>747</v>
      </c>
      <c r="K93" s="333">
        <v>2352939.65</v>
      </c>
      <c r="L93" s="333">
        <f t="shared" si="20"/>
        <v>1176469</v>
      </c>
      <c r="M93" s="301">
        <f t="shared" si="19"/>
        <v>1176470.6499999999</v>
      </c>
      <c r="N93" s="334">
        <v>0.5</v>
      </c>
      <c r="O93" s="230">
        <v>0</v>
      </c>
      <c r="P93" s="230">
        <v>0</v>
      </c>
      <c r="Q93" s="231">
        <f t="shared" si="21"/>
        <v>1176469</v>
      </c>
      <c r="R93" s="207"/>
      <c r="S93" s="207"/>
      <c r="T93" s="207"/>
      <c r="U93" s="207"/>
      <c r="V93" s="207"/>
      <c r="W93" s="207"/>
      <c r="X93" s="207"/>
      <c r="Y93" s="187" t="b">
        <f t="shared" si="15"/>
        <v>1</v>
      </c>
      <c r="Z93" s="188">
        <f t="shared" si="16"/>
        <v>0.5</v>
      </c>
      <c r="AA93" s="189" t="b">
        <f t="shared" si="17"/>
        <v>1</v>
      </c>
      <c r="AB93" s="189" t="b">
        <f t="shared" si="18"/>
        <v>1</v>
      </c>
    </row>
    <row r="94" spans="1:29" s="137" customFormat="1" ht="15" x14ac:dyDescent="0.2">
      <c r="A94" s="326" t="s">
        <v>164</v>
      </c>
      <c r="B94" s="327" t="s">
        <v>573</v>
      </c>
      <c r="C94" s="226" t="s">
        <v>84</v>
      </c>
      <c r="D94" s="328" t="s">
        <v>239</v>
      </c>
      <c r="E94" s="329" t="s">
        <v>417</v>
      </c>
      <c r="F94" s="125" t="s">
        <v>196</v>
      </c>
      <c r="G94" s="339" t="s">
        <v>676</v>
      </c>
      <c r="H94" s="331" t="s">
        <v>100</v>
      </c>
      <c r="I94" s="332">
        <v>2.5630000000000002</v>
      </c>
      <c r="J94" s="125" t="s">
        <v>748</v>
      </c>
      <c r="K94" s="333">
        <v>1389920.51</v>
      </c>
      <c r="L94" s="333">
        <f t="shared" si="20"/>
        <v>694960</v>
      </c>
      <c r="M94" s="301">
        <f t="shared" si="19"/>
        <v>694960.51</v>
      </c>
      <c r="N94" s="334">
        <v>0.5</v>
      </c>
      <c r="O94" s="230">
        <v>0</v>
      </c>
      <c r="P94" s="230">
        <v>0</v>
      </c>
      <c r="Q94" s="231">
        <f t="shared" si="21"/>
        <v>694960</v>
      </c>
      <c r="R94" s="207"/>
      <c r="S94" s="207"/>
      <c r="T94" s="207"/>
      <c r="U94" s="207"/>
      <c r="V94" s="207"/>
      <c r="W94" s="207"/>
      <c r="X94" s="207"/>
      <c r="Y94" s="187" t="b">
        <f t="shared" si="15"/>
        <v>1</v>
      </c>
      <c r="Z94" s="188">
        <f t="shared" si="16"/>
        <v>0.5</v>
      </c>
      <c r="AA94" s="189" t="b">
        <f t="shared" si="17"/>
        <v>1</v>
      </c>
      <c r="AB94" s="189" t="b">
        <f t="shared" si="18"/>
        <v>1</v>
      </c>
    </row>
    <row r="95" spans="1:29" s="137" customFormat="1" ht="24" x14ac:dyDescent="0.2">
      <c r="A95" s="326" t="s">
        <v>165</v>
      </c>
      <c r="B95" s="327" t="s">
        <v>574</v>
      </c>
      <c r="C95" s="226" t="s">
        <v>84</v>
      </c>
      <c r="D95" s="328" t="s">
        <v>274</v>
      </c>
      <c r="E95" s="329" t="s">
        <v>371</v>
      </c>
      <c r="F95" s="125" t="s">
        <v>192</v>
      </c>
      <c r="G95" s="330" t="s">
        <v>677</v>
      </c>
      <c r="H95" s="331" t="s">
        <v>99</v>
      </c>
      <c r="I95" s="332">
        <v>0.995</v>
      </c>
      <c r="J95" s="125" t="s">
        <v>501</v>
      </c>
      <c r="K95" s="333">
        <v>721225.04</v>
      </c>
      <c r="L95" s="333">
        <f t="shared" si="20"/>
        <v>360612</v>
      </c>
      <c r="M95" s="301">
        <f t="shared" si="19"/>
        <v>360613.04000000004</v>
      </c>
      <c r="N95" s="334">
        <v>0.5</v>
      </c>
      <c r="O95" s="230">
        <v>0</v>
      </c>
      <c r="P95" s="230">
        <v>0</v>
      </c>
      <c r="Q95" s="231">
        <f t="shared" si="21"/>
        <v>360612</v>
      </c>
      <c r="R95" s="207"/>
      <c r="S95" s="207"/>
      <c r="T95" s="207"/>
      <c r="U95" s="207"/>
      <c r="V95" s="207"/>
      <c r="W95" s="207"/>
      <c r="X95" s="207"/>
      <c r="Y95" s="187" t="b">
        <f t="shared" si="15"/>
        <v>1</v>
      </c>
      <c r="Z95" s="188">
        <f t="shared" si="16"/>
        <v>0.5</v>
      </c>
      <c r="AA95" s="189" t="b">
        <f t="shared" si="17"/>
        <v>1</v>
      </c>
      <c r="AB95" s="189" t="b">
        <f t="shared" si="18"/>
        <v>1</v>
      </c>
    </row>
    <row r="96" spans="1:29" s="137" customFormat="1" ht="15" x14ac:dyDescent="0.2">
      <c r="A96" s="326" t="s">
        <v>166</v>
      </c>
      <c r="B96" s="327" t="s">
        <v>575</v>
      </c>
      <c r="C96" s="226" t="s">
        <v>84</v>
      </c>
      <c r="D96" s="328" t="s">
        <v>242</v>
      </c>
      <c r="E96" s="329" t="s">
        <v>363</v>
      </c>
      <c r="F96" s="125" t="s">
        <v>191</v>
      </c>
      <c r="G96" s="330" t="s">
        <v>678</v>
      </c>
      <c r="H96" s="331" t="s">
        <v>98</v>
      </c>
      <c r="I96" s="332">
        <v>0.874</v>
      </c>
      <c r="J96" s="125" t="s">
        <v>749</v>
      </c>
      <c r="K96" s="333">
        <v>6946873.6299999999</v>
      </c>
      <c r="L96" s="333">
        <f t="shared" si="20"/>
        <v>3473436</v>
      </c>
      <c r="M96" s="301">
        <f t="shared" si="19"/>
        <v>3473437.63</v>
      </c>
      <c r="N96" s="334">
        <v>0.5</v>
      </c>
      <c r="O96" s="230">
        <v>0</v>
      </c>
      <c r="P96" s="230">
        <v>0</v>
      </c>
      <c r="Q96" s="231">
        <f t="shared" si="21"/>
        <v>3473436</v>
      </c>
      <c r="R96" s="207"/>
      <c r="S96" s="207"/>
      <c r="T96" s="207"/>
      <c r="U96" s="207"/>
      <c r="V96" s="207"/>
      <c r="W96" s="207"/>
      <c r="X96" s="207"/>
      <c r="Y96" s="187" t="b">
        <f t="shared" si="15"/>
        <v>1</v>
      </c>
      <c r="Z96" s="188">
        <f t="shared" si="16"/>
        <v>0.5</v>
      </c>
      <c r="AA96" s="189" t="b">
        <f t="shared" si="17"/>
        <v>1</v>
      </c>
      <c r="AB96" s="189" t="b">
        <f t="shared" si="18"/>
        <v>1</v>
      </c>
    </row>
    <row r="97" spans="1:28" s="137" customFormat="1" ht="24" x14ac:dyDescent="0.2">
      <c r="A97" s="326" t="s">
        <v>167</v>
      </c>
      <c r="B97" s="327" t="s">
        <v>576</v>
      </c>
      <c r="C97" s="226" t="s">
        <v>84</v>
      </c>
      <c r="D97" s="328" t="s">
        <v>597</v>
      </c>
      <c r="E97" s="329" t="s">
        <v>383</v>
      </c>
      <c r="F97" s="125" t="s">
        <v>198</v>
      </c>
      <c r="G97" s="330" t="s">
        <v>1093</v>
      </c>
      <c r="H97" s="331" t="s">
        <v>98</v>
      </c>
      <c r="I97" s="332">
        <v>0.11700000000000001</v>
      </c>
      <c r="J97" s="125" t="s">
        <v>747</v>
      </c>
      <c r="K97" s="333">
        <v>1060081.52</v>
      </c>
      <c r="L97" s="333">
        <f t="shared" si="20"/>
        <v>795061</v>
      </c>
      <c r="M97" s="301">
        <f t="shared" si="19"/>
        <v>265020.52</v>
      </c>
      <c r="N97" s="334">
        <v>0.75</v>
      </c>
      <c r="O97" s="230">
        <v>0</v>
      </c>
      <c r="P97" s="230">
        <v>0</v>
      </c>
      <c r="Q97" s="231">
        <f t="shared" si="21"/>
        <v>795061</v>
      </c>
      <c r="R97" s="207"/>
      <c r="S97" s="207"/>
      <c r="T97" s="207"/>
      <c r="U97" s="207"/>
      <c r="V97" s="207"/>
      <c r="W97" s="207"/>
      <c r="X97" s="207"/>
      <c r="Y97" s="187" t="b">
        <f t="shared" si="15"/>
        <v>1</v>
      </c>
      <c r="Z97" s="188">
        <f t="shared" si="16"/>
        <v>0.75</v>
      </c>
      <c r="AA97" s="189" t="b">
        <f t="shared" si="17"/>
        <v>1</v>
      </c>
      <c r="AB97" s="189" t="b">
        <f t="shared" si="18"/>
        <v>1</v>
      </c>
    </row>
    <row r="98" spans="1:28" s="137" customFormat="1" ht="24" x14ac:dyDescent="0.2">
      <c r="A98" s="326" t="s">
        <v>168</v>
      </c>
      <c r="B98" s="327" t="s">
        <v>577</v>
      </c>
      <c r="C98" s="226" t="s">
        <v>84</v>
      </c>
      <c r="D98" s="328" t="s">
        <v>911</v>
      </c>
      <c r="E98" s="329" t="s">
        <v>392</v>
      </c>
      <c r="F98" s="125" t="s">
        <v>199</v>
      </c>
      <c r="G98" s="330" t="s">
        <v>679</v>
      </c>
      <c r="H98" s="331" t="s">
        <v>99</v>
      </c>
      <c r="I98" s="332">
        <v>1.452</v>
      </c>
      <c r="J98" s="125" t="s">
        <v>745</v>
      </c>
      <c r="K98" s="333">
        <v>4038059.85</v>
      </c>
      <c r="L98" s="333">
        <f t="shared" si="20"/>
        <v>2019029</v>
      </c>
      <c r="M98" s="301">
        <f t="shared" si="19"/>
        <v>2019030.85</v>
      </c>
      <c r="N98" s="334">
        <v>0.5</v>
      </c>
      <c r="O98" s="230">
        <v>0</v>
      </c>
      <c r="P98" s="230">
        <v>0</v>
      </c>
      <c r="Q98" s="231">
        <f t="shared" si="21"/>
        <v>2019029</v>
      </c>
      <c r="R98" s="207"/>
      <c r="S98" s="207"/>
      <c r="T98" s="207"/>
      <c r="U98" s="207"/>
      <c r="V98" s="207"/>
      <c r="W98" s="207"/>
      <c r="X98" s="207"/>
      <c r="Y98" s="187" t="b">
        <f t="shared" si="15"/>
        <v>1</v>
      </c>
      <c r="Z98" s="188">
        <f t="shared" si="16"/>
        <v>0.5</v>
      </c>
      <c r="AA98" s="189" t="b">
        <f t="shared" si="17"/>
        <v>1</v>
      </c>
      <c r="AB98" s="189" t="b">
        <f t="shared" si="18"/>
        <v>1</v>
      </c>
    </row>
    <row r="99" spans="1:28" s="137" customFormat="1" ht="28.9" customHeight="1" x14ac:dyDescent="0.2">
      <c r="A99" s="326" t="s">
        <v>169</v>
      </c>
      <c r="B99" s="327" t="s">
        <v>578</v>
      </c>
      <c r="C99" s="226" t="s">
        <v>84</v>
      </c>
      <c r="D99" s="328" t="s">
        <v>262</v>
      </c>
      <c r="E99" s="329" t="s">
        <v>391</v>
      </c>
      <c r="F99" s="125" t="s">
        <v>192</v>
      </c>
      <c r="G99" s="330" t="s">
        <v>680</v>
      </c>
      <c r="H99" s="331" t="s">
        <v>99</v>
      </c>
      <c r="I99" s="332">
        <v>0.96399999999999997</v>
      </c>
      <c r="J99" s="125" t="s">
        <v>442</v>
      </c>
      <c r="K99" s="333">
        <v>1606058.72</v>
      </c>
      <c r="L99" s="333">
        <f t="shared" si="20"/>
        <v>963635</v>
      </c>
      <c r="M99" s="301">
        <f t="shared" si="19"/>
        <v>642423.72</v>
      </c>
      <c r="N99" s="334">
        <v>0.6</v>
      </c>
      <c r="O99" s="230">
        <v>0</v>
      </c>
      <c r="P99" s="230">
        <v>0</v>
      </c>
      <c r="Q99" s="231">
        <f t="shared" si="21"/>
        <v>963635</v>
      </c>
      <c r="R99" s="207"/>
      <c r="S99" s="207"/>
      <c r="T99" s="207"/>
      <c r="U99" s="207"/>
      <c r="V99" s="207"/>
      <c r="W99" s="207"/>
      <c r="X99" s="207"/>
      <c r="Y99" s="187" t="b">
        <f t="shared" si="15"/>
        <v>1</v>
      </c>
      <c r="Z99" s="188">
        <f t="shared" si="16"/>
        <v>0.6</v>
      </c>
      <c r="AA99" s="189" t="b">
        <f t="shared" si="17"/>
        <v>1</v>
      </c>
      <c r="AB99" s="189" t="b">
        <f t="shared" si="18"/>
        <v>1</v>
      </c>
    </row>
    <row r="100" spans="1:28" s="137" customFormat="1" ht="48" x14ac:dyDescent="0.2">
      <c r="A100" s="326" t="s">
        <v>170</v>
      </c>
      <c r="B100" s="327" t="s">
        <v>579</v>
      </c>
      <c r="C100" s="226" t="s">
        <v>84</v>
      </c>
      <c r="D100" s="328" t="s">
        <v>299</v>
      </c>
      <c r="E100" s="329" t="s">
        <v>372</v>
      </c>
      <c r="F100" s="125" t="s">
        <v>202</v>
      </c>
      <c r="G100" s="340" t="s">
        <v>681</v>
      </c>
      <c r="H100" s="331" t="s">
        <v>98</v>
      </c>
      <c r="I100" s="332">
        <v>2.0680000000000001</v>
      </c>
      <c r="J100" s="125" t="s">
        <v>451</v>
      </c>
      <c r="K100" s="333">
        <v>3359986.64</v>
      </c>
      <c r="L100" s="333">
        <f t="shared" si="20"/>
        <v>1679993</v>
      </c>
      <c r="M100" s="301">
        <f t="shared" si="19"/>
        <v>1679993.6400000001</v>
      </c>
      <c r="N100" s="334">
        <v>0.5</v>
      </c>
      <c r="O100" s="230">
        <v>0</v>
      </c>
      <c r="P100" s="230">
        <v>0</v>
      </c>
      <c r="Q100" s="231">
        <f t="shared" si="21"/>
        <v>1679993</v>
      </c>
      <c r="R100" s="207"/>
      <c r="S100" s="207"/>
      <c r="T100" s="207"/>
      <c r="U100" s="207"/>
      <c r="V100" s="207"/>
      <c r="W100" s="207"/>
      <c r="X100" s="207"/>
      <c r="Y100" s="187" t="b">
        <f t="shared" si="15"/>
        <v>1</v>
      </c>
      <c r="Z100" s="188">
        <f t="shared" si="16"/>
        <v>0.5</v>
      </c>
      <c r="AA100" s="189" t="b">
        <f t="shared" si="17"/>
        <v>1</v>
      </c>
      <c r="AB100" s="189" t="b">
        <f t="shared" si="18"/>
        <v>1</v>
      </c>
    </row>
    <row r="101" spans="1:28" s="137" customFormat="1" ht="36" x14ac:dyDescent="0.2">
      <c r="A101" s="326" t="s">
        <v>171</v>
      </c>
      <c r="B101" s="327" t="s">
        <v>580</v>
      </c>
      <c r="C101" s="226" t="s">
        <v>84</v>
      </c>
      <c r="D101" s="328" t="s">
        <v>214</v>
      </c>
      <c r="E101" s="329" t="s">
        <v>337</v>
      </c>
      <c r="F101" s="125" t="s">
        <v>205</v>
      </c>
      <c r="G101" s="341" t="s">
        <v>1094</v>
      </c>
      <c r="H101" s="331" t="s">
        <v>99</v>
      </c>
      <c r="I101" s="342">
        <v>0.99</v>
      </c>
      <c r="J101" s="343" t="s">
        <v>736</v>
      </c>
      <c r="K101" s="344">
        <v>1144653.1399999999</v>
      </c>
      <c r="L101" s="333">
        <f t="shared" si="20"/>
        <v>572326</v>
      </c>
      <c r="M101" s="301">
        <f t="shared" si="19"/>
        <v>572327.1399999999</v>
      </c>
      <c r="N101" s="334">
        <v>0.5</v>
      </c>
      <c r="O101" s="230">
        <v>0</v>
      </c>
      <c r="P101" s="230">
        <v>0</v>
      </c>
      <c r="Q101" s="231">
        <f t="shared" si="21"/>
        <v>572326</v>
      </c>
      <c r="R101" s="207"/>
      <c r="S101" s="207"/>
      <c r="T101" s="207"/>
      <c r="U101" s="207"/>
      <c r="V101" s="207"/>
      <c r="W101" s="207"/>
      <c r="X101" s="207"/>
      <c r="Y101" s="187" t="b">
        <f t="shared" si="15"/>
        <v>1</v>
      </c>
      <c r="Z101" s="188">
        <f t="shared" si="16"/>
        <v>0.5</v>
      </c>
      <c r="AA101" s="189" t="b">
        <f t="shared" si="17"/>
        <v>1</v>
      </c>
      <c r="AB101" s="189" t="b">
        <f t="shared" si="18"/>
        <v>1</v>
      </c>
    </row>
    <row r="102" spans="1:28" s="137" customFormat="1" ht="36" x14ac:dyDescent="0.2">
      <c r="A102" s="326" t="s">
        <v>172</v>
      </c>
      <c r="B102" s="327" t="s">
        <v>581</v>
      </c>
      <c r="C102" s="226" t="s">
        <v>84</v>
      </c>
      <c r="D102" s="328" t="s">
        <v>598</v>
      </c>
      <c r="E102" s="329" t="s">
        <v>378</v>
      </c>
      <c r="F102" s="125" t="s">
        <v>207</v>
      </c>
      <c r="G102" s="330" t="s">
        <v>682</v>
      </c>
      <c r="H102" s="331" t="s">
        <v>99</v>
      </c>
      <c r="I102" s="332">
        <v>1.998</v>
      </c>
      <c r="J102" s="125" t="s">
        <v>714</v>
      </c>
      <c r="K102" s="333">
        <v>1299445.18</v>
      </c>
      <c r="L102" s="333">
        <f t="shared" si="20"/>
        <v>649722</v>
      </c>
      <c r="M102" s="301">
        <f t="shared" si="19"/>
        <v>649723.17999999993</v>
      </c>
      <c r="N102" s="334">
        <v>0.5</v>
      </c>
      <c r="O102" s="230">
        <v>0</v>
      </c>
      <c r="P102" s="230">
        <v>0</v>
      </c>
      <c r="Q102" s="231">
        <f t="shared" si="21"/>
        <v>649722</v>
      </c>
      <c r="R102" s="207"/>
      <c r="S102" s="207"/>
      <c r="T102" s="207"/>
      <c r="U102" s="207"/>
      <c r="V102" s="207"/>
      <c r="W102" s="207"/>
      <c r="X102" s="207"/>
      <c r="Y102" s="187" t="b">
        <f t="shared" si="15"/>
        <v>1</v>
      </c>
      <c r="Z102" s="188">
        <f t="shared" si="16"/>
        <v>0.5</v>
      </c>
      <c r="AA102" s="189" t="b">
        <f t="shared" si="17"/>
        <v>1</v>
      </c>
      <c r="AB102" s="189" t="b">
        <f t="shared" si="18"/>
        <v>1</v>
      </c>
    </row>
    <row r="103" spans="1:28" s="137" customFormat="1" ht="36" x14ac:dyDescent="0.2">
      <c r="A103" s="326" t="s">
        <v>173</v>
      </c>
      <c r="B103" s="327" t="s">
        <v>582</v>
      </c>
      <c r="C103" s="226" t="s">
        <v>84</v>
      </c>
      <c r="D103" s="328" t="s">
        <v>599</v>
      </c>
      <c r="E103" s="329" t="s">
        <v>332</v>
      </c>
      <c r="F103" s="125" t="s">
        <v>189</v>
      </c>
      <c r="G103" s="330" t="s">
        <v>683</v>
      </c>
      <c r="H103" s="331" t="s">
        <v>100</v>
      </c>
      <c r="I103" s="332">
        <v>1.53</v>
      </c>
      <c r="J103" s="125" t="s">
        <v>498</v>
      </c>
      <c r="K103" s="333">
        <v>1069663.8999999999</v>
      </c>
      <c r="L103" s="333">
        <f t="shared" si="20"/>
        <v>534831</v>
      </c>
      <c r="M103" s="301">
        <f t="shared" si="19"/>
        <v>534832.89999999991</v>
      </c>
      <c r="N103" s="334">
        <v>0.5</v>
      </c>
      <c r="O103" s="230">
        <v>0</v>
      </c>
      <c r="P103" s="230">
        <v>0</v>
      </c>
      <c r="Q103" s="231">
        <f t="shared" si="21"/>
        <v>534831</v>
      </c>
      <c r="R103" s="207"/>
      <c r="S103" s="207"/>
      <c r="T103" s="207"/>
      <c r="U103" s="207"/>
      <c r="V103" s="207"/>
      <c r="W103" s="207"/>
      <c r="X103" s="207"/>
      <c r="Y103" s="187" t="b">
        <f t="shared" si="15"/>
        <v>1</v>
      </c>
      <c r="Z103" s="188">
        <f t="shared" si="16"/>
        <v>0.5</v>
      </c>
      <c r="AA103" s="189" t="b">
        <f t="shared" si="17"/>
        <v>1</v>
      </c>
      <c r="AB103" s="189" t="b">
        <f t="shared" si="18"/>
        <v>1</v>
      </c>
    </row>
    <row r="104" spans="1:28" s="137" customFormat="1" ht="24" x14ac:dyDescent="0.2">
      <c r="A104" s="326" t="s">
        <v>174</v>
      </c>
      <c r="B104" s="327" t="s">
        <v>583</v>
      </c>
      <c r="C104" s="226" t="s">
        <v>84</v>
      </c>
      <c r="D104" s="328" t="s">
        <v>600</v>
      </c>
      <c r="E104" s="329" t="s">
        <v>366</v>
      </c>
      <c r="F104" s="125" t="s">
        <v>193</v>
      </c>
      <c r="G104" s="330" t="s">
        <v>684</v>
      </c>
      <c r="H104" s="331" t="s">
        <v>99</v>
      </c>
      <c r="I104" s="332">
        <v>1.851</v>
      </c>
      <c r="J104" s="125" t="s">
        <v>442</v>
      </c>
      <c r="K104" s="333">
        <v>2270539.5299999998</v>
      </c>
      <c r="L104" s="333">
        <f t="shared" si="20"/>
        <v>1135269</v>
      </c>
      <c r="M104" s="301">
        <f t="shared" si="19"/>
        <v>1135270.5299999998</v>
      </c>
      <c r="N104" s="334">
        <v>0.5</v>
      </c>
      <c r="O104" s="230">
        <v>0</v>
      </c>
      <c r="P104" s="230">
        <v>0</v>
      </c>
      <c r="Q104" s="231">
        <f t="shared" si="21"/>
        <v>1135269</v>
      </c>
      <c r="R104" s="207"/>
      <c r="S104" s="207"/>
      <c r="T104" s="207"/>
      <c r="U104" s="207"/>
      <c r="V104" s="207"/>
      <c r="W104" s="207"/>
      <c r="X104" s="207"/>
      <c r="Y104" s="187" t="b">
        <f t="shared" si="15"/>
        <v>1</v>
      </c>
      <c r="Z104" s="188">
        <f t="shared" si="16"/>
        <v>0.5</v>
      </c>
      <c r="AA104" s="189" t="b">
        <f t="shared" si="17"/>
        <v>1</v>
      </c>
      <c r="AB104" s="189" t="b">
        <f t="shared" si="18"/>
        <v>1</v>
      </c>
    </row>
    <row r="105" spans="1:28" s="137" customFormat="1" ht="24" x14ac:dyDescent="0.2">
      <c r="A105" s="326" t="s">
        <v>175</v>
      </c>
      <c r="B105" s="327" t="s">
        <v>754</v>
      </c>
      <c r="C105" s="226" t="s">
        <v>84</v>
      </c>
      <c r="D105" s="328" t="s">
        <v>255</v>
      </c>
      <c r="E105" s="329" t="s">
        <v>341</v>
      </c>
      <c r="F105" s="125" t="s">
        <v>202</v>
      </c>
      <c r="G105" s="330" t="s">
        <v>833</v>
      </c>
      <c r="H105" s="125" t="s">
        <v>98</v>
      </c>
      <c r="I105" s="332">
        <v>0.17499999999999999</v>
      </c>
      <c r="J105" s="125" t="s">
        <v>714</v>
      </c>
      <c r="K105" s="333">
        <v>174542.78</v>
      </c>
      <c r="L105" s="333">
        <f t="shared" si="20"/>
        <v>87271</v>
      </c>
      <c r="M105" s="301">
        <f t="shared" si="19"/>
        <v>87271.78</v>
      </c>
      <c r="N105" s="334">
        <v>0.5</v>
      </c>
      <c r="O105" s="230">
        <v>0</v>
      </c>
      <c r="P105" s="230">
        <v>0</v>
      </c>
      <c r="Q105" s="231">
        <f t="shared" si="21"/>
        <v>87271</v>
      </c>
      <c r="R105" s="207"/>
      <c r="S105" s="207"/>
      <c r="T105" s="207"/>
      <c r="U105" s="207"/>
      <c r="V105" s="207"/>
      <c r="W105" s="207"/>
      <c r="X105" s="207"/>
      <c r="Y105" s="187" t="b">
        <f t="shared" si="15"/>
        <v>1</v>
      </c>
      <c r="Z105" s="188">
        <f t="shared" si="16"/>
        <v>0.5</v>
      </c>
      <c r="AA105" s="189" t="b">
        <f t="shared" si="17"/>
        <v>1</v>
      </c>
      <c r="AB105" s="189" t="b">
        <f t="shared" si="18"/>
        <v>1</v>
      </c>
    </row>
    <row r="106" spans="1:28" s="137" customFormat="1" ht="24" x14ac:dyDescent="0.2">
      <c r="A106" s="326" t="s">
        <v>176</v>
      </c>
      <c r="B106" s="327" t="s">
        <v>755</v>
      </c>
      <c r="C106" s="226" t="s">
        <v>84</v>
      </c>
      <c r="D106" s="328" t="s">
        <v>252</v>
      </c>
      <c r="E106" s="329" t="s">
        <v>342</v>
      </c>
      <c r="F106" s="125" t="s">
        <v>206</v>
      </c>
      <c r="G106" s="330" t="s">
        <v>1095</v>
      </c>
      <c r="H106" s="125" t="s">
        <v>99</v>
      </c>
      <c r="I106" s="332">
        <v>0.48499999999999999</v>
      </c>
      <c r="J106" s="125" t="s">
        <v>741</v>
      </c>
      <c r="K106" s="333">
        <v>290511.65000000002</v>
      </c>
      <c r="L106" s="333">
        <f t="shared" si="20"/>
        <v>159781</v>
      </c>
      <c r="M106" s="301">
        <f t="shared" si="19"/>
        <v>130730.65000000002</v>
      </c>
      <c r="N106" s="334">
        <v>0.55000000000000004</v>
      </c>
      <c r="O106" s="230">
        <v>0</v>
      </c>
      <c r="P106" s="230">
        <v>0</v>
      </c>
      <c r="Q106" s="231">
        <f t="shared" si="21"/>
        <v>159781</v>
      </c>
      <c r="R106" s="207"/>
      <c r="S106" s="207"/>
      <c r="T106" s="207"/>
      <c r="U106" s="207"/>
      <c r="V106" s="207"/>
      <c r="W106" s="207"/>
      <c r="X106" s="207"/>
      <c r="Y106" s="187" t="b">
        <f t="shared" si="15"/>
        <v>1</v>
      </c>
      <c r="Z106" s="188">
        <f t="shared" si="16"/>
        <v>0.55000000000000004</v>
      </c>
      <c r="AA106" s="189" t="b">
        <f t="shared" si="17"/>
        <v>1</v>
      </c>
      <c r="AB106" s="189" t="b">
        <f t="shared" si="18"/>
        <v>1</v>
      </c>
    </row>
    <row r="107" spans="1:28" s="137" customFormat="1" ht="36" x14ac:dyDescent="0.2">
      <c r="A107" s="326" t="s">
        <v>177</v>
      </c>
      <c r="B107" s="327" t="s">
        <v>756</v>
      </c>
      <c r="C107" s="226" t="s">
        <v>84</v>
      </c>
      <c r="D107" s="328" t="s">
        <v>209</v>
      </c>
      <c r="E107" s="329" t="s">
        <v>412</v>
      </c>
      <c r="F107" s="125" t="s">
        <v>198</v>
      </c>
      <c r="G107" s="330" t="s">
        <v>1096</v>
      </c>
      <c r="H107" s="125" t="s">
        <v>98</v>
      </c>
      <c r="I107" s="332">
        <v>0.25</v>
      </c>
      <c r="J107" s="125" t="s">
        <v>439</v>
      </c>
      <c r="K107" s="333">
        <v>2399929.34</v>
      </c>
      <c r="L107" s="333">
        <f t="shared" si="20"/>
        <v>1199964</v>
      </c>
      <c r="M107" s="301">
        <f t="shared" si="19"/>
        <v>1199965.3399999999</v>
      </c>
      <c r="N107" s="334">
        <v>0.5</v>
      </c>
      <c r="O107" s="230">
        <v>0</v>
      </c>
      <c r="P107" s="230">
        <v>0</v>
      </c>
      <c r="Q107" s="231">
        <f t="shared" si="21"/>
        <v>1199964</v>
      </c>
      <c r="R107" s="207"/>
      <c r="S107" s="207"/>
      <c r="T107" s="207"/>
      <c r="U107" s="207"/>
      <c r="V107" s="207"/>
      <c r="W107" s="207"/>
      <c r="X107" s="207"/>
      <c r="Y107" s="187" t="b">
        <f t="shared" si="15"/>
        <v>1</v>
      </c>
      <c r="Z107" s="188">
        <f t="shared" si="16"/>
        <v>0.5</v>
      </c>
      <c r="AA107" s="189" t="b">
        <f t="shared" si="17"/>
        <v>1</v>
      </c>
      <c r="AB107" s="189" t="b">
        <f t="shared" si="18"/>
        <v>1</v>
      </c>
    </row>
    <row r="108" spans="1:28" s="137" customFormat="1" ht="72" x14ac:dyDescent="0.2">
      <c r="A108" s="326" t="s">
        <v>178</v>
      </c>
      <c r="B108" s="327" t="s">
        <v>757</v>
      </c>
      <c r="C108" s="226" t="s">
        <v>84</v>
      </c>
      <c r="D108" s="328" t="s">
        <v>269</v>
      </c>
      <c r="E108" s="329" t="s">
        <v>397</v>
      </c>
      <c r="F108" s="125" t="s">
        <v>199</v>
      </c>
      <c r="G108" s="330" t="s">
        <v>834</v>
      </c>
      <c r="H108" s="125" t="s">
        <v>99</v>
      </c>
      <c r="I108" s="332">
        <v>1.7929999999999999</v>
      </c>
      <c r="J108" s="125" t="s">
        <v>445</v>
      </c>
      <c r="K108" s="333">
        <v>915014.12</v>
      </c>
      <c r="L108" s="333">
        <f t="shared" si="20"/>
        <v>457507</v>
      </c>
      <c r="M108" s="301">
        <f t="shared" si="19"/>
        <v>457507.12</v>
      </c>
      <c r="N108" s="334">
        <v>0.5</v>
      </c>
      <c r="O108" s="230">
        <v>0</v>
      </c>
      <c r="P108" s="230">
        <v>0</v>
      </c>
      <c r="Q108" s="231">
        <f t="shared" si="21"/>
        <v>457507</v>
      </c>
      <c r="R108" s="207"/>
      <c r="S108" s="207"/>
      <c r="T108" s="207"/>
      <c r="U108" s="207"/>
      <c r="V108" s="207"/>
      <c r="W108" s="207"/>
      <c r="X108" s="207"/>
      <c r="Y108" s="187" t="b">
        <f t="shared" si="15"/>
        <v>1</v>
      </c>
      <c r="Z108" s="188">
        <f t="shared" si="16"/>
        <v>0.5</v>
      </c>
      <c r="AA108" s="189" t="b">
        <f t="shared" si="17"/>
        <v>1</v>
      </c>
      <c r="AB108" s="189" t="b">
        <f t="shared" si="18"/>
        <v>1</v>
      </c>
    </row>
    <row r="109" spans="1:28" s="137" customFormat="1" ht="24" x14ac:dyDescent="0.2">
      <c r="A109" s="326" t="s">
        <v>179</v>
      </c>
      <c r="B109" s="327" t="s">
        <v>758</v>
      </c>
      <c r="C109" s="226" t="s">
        <v>84</v>
      </c>
      <c r="D109" s="328" t="s">
        <v>264</v>
      </c>
      <c r="E109" s="329" t="s">
        <v>401</v>
      </c>
      <c r="F109" s="125" t="s">
        <v>205</v>
      </c>
      <c r="G109" s="330" t="s">
        <v>835</v>
      </c>
      <c r="H109" s="125" t="s">
        <v>98</v>
      </c>
      <c r="I109" s="332">
        <v>1.859</v>
      </c>
      <c r="J109" s="125" t="s">
        <v>722</v>
      </c>
      <c r="K109" s="333">
        <v>2410755.7799999998</v>
      </c>
      <c r="L109" s="333">
        <f t="shared" si="20"/>
        <v>1205377</v>
      </c>
      <c r="M109" s="301">
        <f t="shared" si="19"/>
        <v>1205378.7799999998</v>
      </c>
      <c r="N109" s="334">
        <v>0.5</v>
      </c>
      <c r="O109" s="230">
        <v>0</v>
      </c>
      <c r="P109" s="230">
        <v>0</v>
      </c>
      <c r="Q109" s="231">
        <f t="shared" si="21"/>
        <v>1205377</v>
      </c>
      <c r="R109" s="207"/>
      <c r="S109" s="207"/>
      <c r="T109" s="207"/>
      <c r="U109" s="207"/>
      <c r="V109" s="207"/>
      <c r="W109" s="207"/>
      <c r="X109" s="207"/>
      <c r="Y109" s="187" t="b">
        <f t="shared" si="15"/>
        <v>1</v>
      </c>
      <c r="Z109" s="188">
        <f t="shared" si="16"/>
        <v>0.5</v>
      </c>
      <c r="AA109" s="189" t="b">
        <f t="shared" si="17"/>
        <v>1</v>
      </c>
      <c r="AB109" s="189" t="b">
        <f t="shared" si="18"/>
        <v>1</v>
      </c>
    </row>
    <row r="110" spans="1:28" s="137" customFormat="1" x14ac:dyDescent="0.2">
      <c r="A110" s="326" t="s">
        <v>180</v>
      </c>
      <c r="B110" s="327" t="s">
        <v>759</v>
      </c>
      <c r="C110" s="226" t="s">
        <v>84</v>
      </c>
      <c r="D110" s="328" t="s">
        <v>824</v>
      </c>
      <c r="E110" s="329" t="s">
        <v>396</v>
      </c>
      <c r="F110" s="125" t="s">
        <v>199</v>
      </c>
      <c r="G110" s="330" t="s">
        <v>836</v>
      </c>
      <c r="H110" s="125" t="s">
        <v>99</v>
      </c>
      <c r="I110" s="332">
        <v>0.39100000000000001</v>
      </c>
      <c r="J110" s="125" t="s">
        <v>502</v>
      </c>
      <c r="K110" s="333">
        <v>981272.99</v>
      </c>
      <c r="L110" s="333">
        <f t="shared" si="20"/>
        <v>539700</v>
      </c>
      <c r="M110" s="301">
        <f t="shared" si="19"/>
        <v>441572.99</v>
      </c>
      <c r="N110" s="334">
        <v>0.55000000000000004</v>
      </c>
      <c r="O110" s="230">
        <v>0</v>
      </c>
      <c r="P110" s="230">
        <v>0</v>
      </c>
      <c r="Q110" s="231">
        <f t="shared" si="21"/>
        <v>539700</v>
      </c>
      <c r="R110" s="207"/>
      <c r="S110" s="207"/>
      <c r="T110" s="207"/>
      <c r="U110" s="207"/>
      <c r="V110" s="207"/>
      <c r="W110" s="207"/>
      <c r="X110" s="207"/>
      <c r="Y110" s="187" t="b">
        <f t="shared" si="15"/>
        <v>1</v>
      </c>
      <c r="Z110" s="188">
        <f t="shared" si="16"/>
        <v>0.55000000000000004</v>
      </c>
      <c r="AA110" s="189" t="b">
        <f t="shared" si="17"/>
        <v>1</v>
      </c>
      <c r="AB110" s="189" t="b">
        <f t="shared" si="18"/>
        <v>1</v>
      </c>
    </row>
    <row r="111" spans="1:28" s="137" customFormat="1" ht="24" x14ac:dyDescent="0.2">
      <c r="A111" s="326" t="s">
        <v>181</v>
      </c>
      <c r="B111" s="327" t="s">
        <v>760</v>
      </c>
      <c r="C111" s="226" t="s">
        <v>84</v>
      </c>
      <c r="D111" s="328" t="s">
        <v>298</v>
      </c>
      <c r="E111" s="329" t="s">
        <v>364</v>
      </c>
      <c r="F111" s="125" t="s">
        <v>206</v>
      </c>
      <c r="G111" s="330" t="s">
        <v>837</v>
      </c>
      <c r="H111" s="125" t="s">
        <v>99</v>
      </c>
      <c r="I111" s="332">
        <v>1.5</v>
      </c>
      <c r="J111" s="125" t="s">
        <v>897</v>
      </c>
      <c r="K111" s="333">
        <v>1332682.69</v>
      </c>
      <c r="L111" s="333">
        <f t="shared" si="20"/>
        <v>666341</v>
      </c>
      <c r="M111" s="301">
        <f t="shared" si="19"/>
        <v>666341.68999999994</v>
      </c>
      <c r="N111" s="334">
        <v>0.5</v>
      </c>
      <c r="O111" s="230">
        <v>0</v>
      </c>
      <c r="P111" s="230">
        <v>0</v>
      </c>
      <c r="Q111" s="231">
        <f t="shared" si="21"/>
        <v>666341</v>
      </c>
      <c r="R111" s="207"/>
      <c r="S111" s="207"/>
      <c r="T111" s="207"/>
      <c r="U111" s="207"/>
      <c r="V111" s="207"/>
      <c r="W111" s="207"/>
      <c r="X111" s="207"/>
      <c r="Y111" s="187" t="b">
        <f t="shared" si="15"/>
        <v>1</v>
      </c>
      <c r="Z111" s="188">
        <f t="shared" si="16"/>
        <v>0.5</v>
      </c>
      <c r="AA111" s="189" t="b">
        <f t="shared" si="17"/>
        <v>1</v>
      </c>
      <c r="AB111" s="189" t="b">
        <f t="shared" si="18"/>
        <v>1</v>
      </c>
    </row>
    <row r="112" spans="1:28" s="137" customFormat="1" ht="36" x14ac:dyDescent="0.2">
      <c r="A112" s="326" t="s">
        <v>182</v>
      </c>
      <c r="B112" s="327" t="s">
        <v>761</v>
      </c>
      <c r="C112" s="226" t="s">
        <v>84</v>
      </c>
      <c r="D112" s="328" t="s">
        <v>825</v>
      </c>
      <c r="E112" s="329" t="s">
        <v>355</v>
      </c>
      <c r="F112" s="125" t="s">
        <v>207</v>
      </c>
      <c r="G112" s="330" t="s">
        <v>838</v>
      </c>
      <c r="H112" s="125" t="s">
        <v>99</v>
      </c>
      <c r="I112" s="332">
        <v>1.575</v>
      </c>
      <c r="J112" s="125" t="s">
        <v>721</v>
      </c>
      <c r="K112" s="333">
        <v>1211148.01</v>
      </c>
      <c r="L112" s="333">
        <f t="shared" si="20"/>
        <v>605574</v>
      </c>
      <c r="M112" s="301">
        <f t="shared" si="19"/>
        <v>605574.01</v>
      </c>
      <c r="N112" s="334">
        <v>0.5</v>
      </c>
      <c r="O112" s="230">
        <v>0</v>
      </c>
      <c r="P112" s="230">
        <v>0</v>
      </c>
      <c r="Q112" s="231">
        <f t="shared" si="21"/>
        <v>605574</v>
      </c>
      <c r="R112" s="207"/>
      <c r="S112" s="207"/>
      <c r="T112" s="207"/>
      <c r="U112" s="207"/>
      <c r="V112" s="207"/>
      <c r="W112" s="207"/>
      <c r="X112" s="207"/>
      <c r="Y112" s="187" t="b">
        <f t="shared" si="15"/>
        <v>1</v>
      </c>
      <c r="Z112" s="188">
        <f t="shared" si="16"/>
        <v>0.5</v>
      </c>
      <c r="AA112" s="189" t="b">
        <f t="shared" si="17"/>
        <v>1</v>
      </c>
      <c r="AB112" s="189" t="b">
        <f t="shared" si="18"/>
        <v>1</v>
      </c>
    </row>
    <row r="113" spans="1:28" s="137" customFormat="1" ht="24" x14ac:dyDescent="0.2">
      <c r="A113" s="326" t="s">
        <v>183</v>
      </c>
      <c r="B113" s="345" t="s">
        <v>809</v>
      </c>
      <c r="C113" s="123" t="s">
        <v>84</v>
      </c>
      <c r="D113" s="330" t="s">
        <v>295</v>
      </c>
      <c r="E113" s="346" t="s">
        <v>349</v>
      </c>
      <c r="F113" s="347" t="s">
        <v>194</v>
      </c>
      <c r="G113" s="330" t="s">
        <v>883</v>
      </c>
      <c r="H113" s="125" t="s">
        <v>98</v>
      </c>
      <c r="I113" s="332">
        <v>2.1539999999999999</v>
      </c>
      <c r="J113" s="125" t="s">
        <v>464</v>
      </c>
      <c r="K113" s="333">
        <v>5132407.34</v>
      </c>
      <c r="L113" s="333">
        <f t="shared" si="20"/>
        <v>2566203</v>
      </c>
      <c r="M113" s="348">
        <f t="shared" si="19"/>
        <v>2566204.34</v>
      </c>
      <c r="N113" s="349">
        <v>0.5</v>
      </c>
      <c r="O113" s="350">
        <v>0</v>
      </c>
      <c r="P113" s="350">
        <v>0</v>
      </c>
      <c r="Q113" s="207">
        <f t="shared" si="21"/>
        <v>2566203</v>
      </c>
      <c r="R113" s="207"/>
      <c r="S113" s="207"/>
      <c r="T113" s="207"/>
      <c r="U113" s="207"/>
      <c r="V113" s="207"/>
      <c r="W113" s="207"/>
      <c r="X113" s="207"/>
      <c r="Y113" s="187" t="b">
        <f t="shared" si="15"/>
        <v>1</v>
      </c>
      <c r="Z113" s="188">
        <f t="shared" si="16"/>
        <v>0.5</v>
      </c>
      <c r="AA113" s="189" t="b">
        <f t="shared" si="17"/>
        <v>1</v>
      </c>
      <c r="AB113" s="189" t="b">
        <f t="shared" si="18"/>
        <v>1</v>
      </c>
    </row>
    <row r="114" spans="1:28" s="137" customFormat="1" ht="24" x14ac:dyDescent="0.2">
      <c r="A114" s="326" t="s">
        <v>184</v>
      </c>
      <c r="B114" s="345" t="s">
        <v>955</v>
      </c>
      <c r="C114" s="123" t="s">
        <v>84</v>
      </c>
      <c r="D114" s="330" t="s">
        <v>302</v>
      </c>
      <c r="E114" s="346" t="s">
        <v>388</v>
      </c>
      <c r="F114" s="347" t="s">
        <v>190</v>
      </c>
      <c r="G114" s="330" t="s">
        <v>1014</v>
      </c>
      <c r="H114" s="125" t="s">
        <v>99</v>
      </c>
      <c r="I114" s="332">
        <v>0.995</v>
      </c>
      <c r="J114" s="125" t="s">
        <v>730</v>
      </c>
      <c r="K114" s="333">
        <v>1278589.8</v>
      </c>
      <c r="L114" s="333">
        <f t="shared" si="20"/>
        <v>639294</v>
      </c>
      <c r="M114" s="348">
        <f t="shared" si="19"/>
        <v>639295.80000000005</v>
      </c>
      <c r="N114" s="349">
        <v>0.5</v>
      </c>
      <c r="O114" s="350">
        <v>0</v>
      </c>
      <c r="P114" s="350">
        <v>0</v>
      </c>
      <c r="Q114" s="207">
        <f t="shared" si="21"/>
        <v>639294</v>
      </c>
      <c r="R114" s="207"/>
      <c r="S114" s="207"/>
      <c r="T114" s="207"/>
      <c r="U114" s="207"/>
      <c r="V114" s="207"/>
      <c r="W114" s="207"/>
      <c r="X114" s="207"/>
      <c r="Y114" s="187" t="b">
        <f t="shared" si="15"/>
        <v>1</v>
      </c>
      <c r="Z114" s="188">
        <f t="shared" si="16"/>
        <v>0.5</v>
      </c>
      <c r="AA114" s="189" t="b">
        <f t="shared" si="17"/>
        <v>1</v>
      </c>
      <c r="AB114" s="189" t="b">
        <f t="shared" si="18"/>
        <v>1</v>
      </c>
    </row>
    <row r="115" spans="1:28" s="137" customFormat="1" ht="48" x14ac:dyDescent="0.2">
      <c r="A115" s="326" t="s">
        <v>185</v>
      </c>
      <c r="B115" s="345" t="s">
        <v>797</v>
      </c>
      <c r="C115" s="123" t="s">
        <v>84</v>
      </c>
      <c r="D115" s="330" t="s">
        <v>210</v>
      </c>
      <c r="E115" s="346" t="s">
        <v>428</v>
      </c>
      <c r="F115" s="347" t="s">
        <v>206</v>
      </c>
      <c r="G115" s="330" t="s">
        <v>872</v>
      </c>
      <c r="H115" s="125" t="s">
        <v>99</v>
      </c>
      <c r="I115" s="332">
        <v>1.6850000000000001</v>
      </c>
      <c r="J115" s="125" t="s">
        <v>919</v>
      </c>
      <c r="K115" s="333">
        <v>3327970.45</v>
      </c>
      <c r="L115" s="333">
        <f t="shared" si="20"/>
        <v>1663985</v>
      </c>
      <c r="M115" s="348">
        <f t="shared" si="19"/>
        <v>1663985.4500000002</v>
      </c>
      <c r="N115" s="349">
        <v>0.5</v>
      </c>
      <c r="O115" s="350">
        <v>0</v>
      </c>
      <c r="P115" s="350">
        <v>0</v>
      </c>
      <c r="Q115" s="207">
        <f t="shared" si="21"/>
        <v>1663985</v>
      </c>
      <c r="R115" s="207"/>
      <c r="S115" s="207"/>
      <c r="T115" s="207"/>
      <c r="U115" s="207"/>
      <c r="V115" s="207"/>
      <c r="W115" s="207"/>
      <c r="X115" s="207"/>
      <c r="Y115" s="187" t="b">
        <f t="shared" si="15"/>
        <v>1</v>
      </c>
      <c r="Z115" s="188">
        <f t="shared" si="16"/>
        <v>0.5</v>
      </c>
      <c r="AA115" s="189" t="b">
        <f t="shared" si="17"/>
        <v>1</v>
      </c>
      <c r="AB115" s="189" t="b">
        <f t="shared" si="18"/>
        <v>1</v>
      </c>
    </row>
    <row r="116" spans="1:28" s="137" customFormat="1" ht="36" x14ac:dyDescent="0.2">
      <c r="A116" s="351" t="s">
        <v>1115</v>
      </c>
      <c r="B116" s="327" t="s">
        <v>762</v>
      </c>
      <c r="C116" s="226" t="s">
        <v>84</v>
      </c>
      <c r="D116" s="328" t="s">
        <v>290</v>
      </c>
      <c r="E116" s="329" t="s">
        <v>317</v>
      </c>
      <c r="F116" s="125" t="s">
        <v>190</v>
      </c>
      <c r="G116" s="330" t="s">
        <v>1100</v>
      </c>
      <c r="H116" s="125" t="s">
        <v>99</v>
      </c>
      <c r="I116" s="332">
        <v>0.501</v>
      </c>
      <c r="J116" s="125" t="s">
        <v>724</v>
      </c>
      <c r="K116" s="333">
        <v>2616051.5699999998</v>
      </c>
      <c r="L116" s="333">
        <v>1017171.38</v>
      </c>
      <c r="M116" s="301">
        <f t="shared" si="19"/>
        <v>1598880.19</v>
      </c>
      <c r="N116" s="334">
        <v>0.5</v>
      </c>
      <c r="O116" s="230">
        <v>0</v>
      </c>
      <c r="P116" s="230">
        <v>0</v>
      </c>
      <c r="Q116" s="231">
        <f t="shared" si="21"/>
        <v>1017171.38</v>
      </c>
      <c r="R116" s="207"/>
      <c r="S116" s="207"/>
      <c r="T116" s="207"/>
      <c r="U116" s="207"/>
      <c r="V116" s="207"/>
      <c r="W116" s="207"/>
      <c r="X116" s="207"/>
      <c r="Y116" s="187" t="b">
        <f t="shared" si="15"/>
        <v>1</v>
      </c>
      <c r="Z116" s="188">
        <f t="shared" si="16"/>
        <v>0.39</v>
      </c>
      <c r="AA116" s="189" t="b">
        <f t="shared" si="17"/>
        <v>0</v>
      </c>
      <c r="AB116" s="189" t="b">
        <f t="shared" si="18"/>
        <v>1</v>
      </c>
    </row>
    <row r="117" spans="1:28" s="137" customFormat="1" ht="20.100000000000001" customHeight="1" x14ac:dyDescent="0.2">
      <c r="A117" s="400" t="s">
        <v>43</v>
      </c>
      <c r="B117" s="401"/>
      <c r="C117" s="401"/>
      <c r="D117" s="401"/>
      <c r="E117" s="401"/>
      <c r="F117" s="401"/>
      <c r="G117" s="401"/>
      <c r="H117" s="402"/>
      <c r="I117" s="195">
        <f>SUM(I3:I116)</f>
        <v>147.01499999999999</v>
      </c>
      <c r="J117" s="201" t="s">
        <v>13</v>
      </c>
      <c r="K117" s="155">
        <f>SUM(K3:K116)</f>
        <v>247820476.59000009</v>
      </c>
      <c r="L117" s="155">
        <f>SUM(L3:L116)</f>
        <v>127923290.38</v>
      </c>
      <c r="M117" s="155">
        <f>SUM(M3:M116)</f>
        <v>119897186.20999998</v>
      </c>
      <c r="N117" s="180" t="s">
        <v>13</v>
      </c>
      <c r="O117" s="155">
        <f t="shared" ref="O117:X117" si="22">SUM(O3:O116)</f>
        <v>42780</v>
      </c>
      <c r="P117" s="155">
        <f t="shared" si="22"/>
        <v>9677389</v>
      </c>
      <c r="Q117" s="155">
        <f t="shared" si="22"/>
        <v>111617215.38</v>
      </c>
      <c r="R117" s="155">
        <f t="shared" si="22"/>
        <v>3991910</v>
      </c>
      <c r="S117" s="155">
        <f t="shared" si="22"/>
        <v>1631803</v>
      </c>
      <c r="T117" s="155">
        <f t="shared" si="22"/>
        <v>0</v>
      </c>
      <c r="U117" s="155">
        <f t="shared" si="22"/>
        <v>962193</v>
      </c>
      <c r="V117" s="155">
        <f t="shared" si="22"/>
        <v>0</v>
      </c>
      <c r="W117" s="155">
        <f t="shared" si="22"/>
        <v>0</v>
      </c>
      <c r="X117" s="155">
        <f t="shared" si="22"/>
        <v>0</v>
      </c>
      <c r="Y117" s="187" t="b">
        <f>L117=SUM(O117:X117)</f>
        <v>1</v>
      </c>
      <c r="Z117" s="188">
        <f>ROUND(L117/K117,2)</f>
        <v>0.52</v>
      </c>
      <c r="AA117" s="189" t="s">
        <v>13</v>
      </c>
      <c r="AB117" s="189" t="b">
        <f>K117=L117+M117</f>
        <v>1</v>
      </c>
    </row>
    <row r="118" spans="1:28" s="210" customFormat="1" ht="20.100000000000001" customHeight="1" x14ac:dyDescent="0.2">
      <c r="A118" s="397" t="s">
        <v>36</v>
      </c>
      <c r="B118" s="398"/>
      <c r="C118" s="398"/>
      <c r="D118" s="398"/>
      <c r="E118" s="398"/>
      <c r="F118" s="398"/>
      <c r="G118" s="398"/>
      <c r="H118" s="399"/>
      <c r="I118" s="196">
        <f>SUMIF($C$3:$C$116,"K",I3:I116)</f>
        <v>28.529999999999994</v>
      </c>
      <c r="J118" s="197" t="s">
        <v>13</v>
      </c>
      <c r="K118" s="156">
        <f>SUMIF($C$3:$C$116,"K",K3:K116)</f>
        <v>60767851.75</v>
      </c>
      <c r="L118" s="156">
        <f>SUMIF($C$3:$C$116,"K",L3:L116)</f>
        <v>30519334</v>
      </c>
      <c r="M118" s="156">
        <f>SUMIF($C$3:$C$116,"K",M3:M116)</f>
        <v>30248517.75</v>
      </c>
      <c r="N118" s="181" t="s">
        <v>13</v>
      </c>
      <c r="O118" s="156">
        <f t="shared" ref="O118:X118" si="23">SUMIF($C$3:$C$116,"K",O3:O116)</f>
        <v>42780</v>
      </c>
      <c r="P118" s="156">
        <f t="shared" si="23"/>
        <v>9677389</v>
      </c>
      <c r="Q118" s="156">
        <f t="shared" si="23"/>
        <v>15651772</v>
      </c>
      <c r="R118" s="156">
        <f t="shared" si="23"/>
        <v>2624595</v>
      </c>
      <c r="S118" s="156">
        <f t="shared" si="23"/>
        <v>1560605</v>
      </c>
      <c r="T118" s="156">
        <f t="shared" si="23"/>
        <v>0</v>
      </c>
      <c r="U118" s="156">
        <f t="shared" si="23"/>
        <v>962193</v>
      </c>
      <c r="V118" s="156">
        <f t="shared" si="23"/>
        <v>0</v>
      </c>
      <c r="W118" s="156">
        <f t="shared" si="23"/>
        <v>0</v>
      </c>
      <c r="X118" s="156">
        <f t="shared" si="23"/>
        <v>0</v>
      </c>
      <c r="Y118" s="191" t="b">
        <f>L118=SUM(O118:X118)</f>
        <v>1</v>
      </c>
      <c r="Z118" s="192">
        <f>ROUND(L118/K118,2)</f>
        <v>0.5</v>
      </c>
      <c r="AA118" s="193" t="s">
        <v>13</v>
      </c>
      <c r="AB118" s="193" t="b">
        <f>K118=L118+M118</f>
        <v>1</v>
      </c>
    </row>
    <row r="119" spans="1:28" s="137" customFormat="1" ht="20.100000000000001" customHeight="1" x14ac:dyDescent="0.2">
      <c r="A119" s="400" t="s">
        <v>37</v>
      </c>
      <c r="B119" s="401"/>
      <c r="C119" s="401"/>
      <c r="D119" s="401"/>
      <c r="E119" s="401"/>
      <c r="F119" s="401"/>
      <c r="G119" s="401"/>
      <c r="H119" s="402"/>
      <c r="I119" s="195">
        <f>SUMIF($C$3:$C$116,"N",I3:I116)</f>
        <v>115.60000000000002</v>
      </c>
      <c r="J119" s="201" t="s">
        <v>13</v>
      </c>
      <c r="K119" s="155">
        <f>SUMIF($C$3:$C$116,"N",K3:K116)</f>
        <v>175930669.19</v>
      </c>
      <c r="L119" s="155">
        <f>SUMIF($C$3:$C$116,"N",L3:L116)</f>
        <v>91735602.379999995</v>
      </c>
      <c r="M119" s="155">
        <f>SUMIF($C$3:$C$116,"N",M3:M116)</f>
        <v>84195066.810000032</v>
      </c>
      <c r="N119" s="180" t="s">
        <v>13</v>
      </c>
      <c r="O119" s="155">
        <f t="shared" ref="O119:X119" si="24">SUMIF($C$3:$C$116,"N",O3:O116)</f>
        <v>0</v>
      </c>
      <c r="P119" s="155">
        <f t="shared" si="24"/>
        <v>0</v>
      </c>
      <c r="Q119" s="155">
        <f t="shared" si="24"/>
        <v>91735602.379999995</v>
      </c>
      <c r="R119" s="155">
        <f t="shared" si="24"/>
        <v>0</v>
      </c>
      <c r="S119" s="155">
        <f t="shared" si="24"/>
        <v>0</v>
      </c>
      <c r="T119" s="155">
        <f t="shared" si="24"/>
        <v>0</v>
      </c>
      <c r="U119" s="155">
        <f t="shared" si="24"/>
        <v>0</v>
      </c>
      <c r="V119" s="155">
        <f t="shared" si="24"/>
        <v>0</v>
      </c>
      <c r="W119" s="155">
        <f t="shared" si="24"/>
        <v>0</v>
      </c>
      <c r="X119" s="155">
        <f t="shared" si="24"/>
        <v>0</v>
      </c>
      <c r="Y119" s="187" t="b">
        <f>L119=SUM(O119:X119)</f>
        <v>1</v>
      </c>
      <c r="Z119" s="188">
        <f>ROUND(L119/K119,2)</f>
        <v>0.52</v>
      </c>
      <c r="AA119" s="189" t="s">
        <v>13</v>
      </c>
      <c r="AB119" s="189" t="b">
        <f>K119=L119+M119</f>
        <v>1</v>
      </c>
    </row>
    <row r="120" spans="1:28" s="137" customFormat="1" ht="20.100000000000001" customHeight="1" x14ac:dyDescent="0.2">
      <c r="A120" s="397" t="s">
        <v>38</v>
      </c>
      <c r="B120" s="398"/>
      <c r="C120" s="398"/>
      <c r="D120" s="398"/>
      <c r="E120" s="398"/>
      <c r="F120" s="398"/>
      <c r="G120" s="398"/>
      <c r="H120" s="399"/>
      <c r="I120" s="196">
        <f>SUMIF($C$3:$C$116,"W",I3:I116)</f>
        <v>2.8850000000000002</v>
      </c>
      <c r="J120" s="197" t="s">
        <v>13</v>
      </c>
      <c r="K120" s="156">
        <f>SUMIF($C$3:$C$116,"W",K3:K116)</f>
        <v>11121955.649999999</v>
      </c>
      <c r="L120" s="156">
        <f>SUMIF($C$3:$C$116,"W",L3:L116)</f>
        <v>5668354</v>
      </c>
      <c r="M120" s="156">
        <f>SUMIF($C$3:$C$116,"W",M3:M116)</f>
        <v>5453601.6499999994</v>
      </c>
      <c r="N120" s="181" t="s">
        <v>13</v>
      </c>
      <c r="O120" s="156">
        <f t="shared" ref="O120:X120" si="25">SUMIF($C$3:$C$116,"W",O3:O116)</f>
        <v>0</v>
      </c>
      <c r="P120" s="156">
        <f t="shared" si="25"/>
        <v>0</v>
      </c>
      <c r="Q120" s="156">
        <f t="shared" si="25"/>
        <v>4229841</v>
      </c>
      <c r="R120" s="156">
        <f t="shared" si="25"/>
        <v>1367315</v>
      </c>
      <c r="S120" s="156">
        <f t="shared" si="25"/>
        <v>71198</v>
      </c>
      <c r="T120" s="156">
        <f t="shared" si="25"/>
        <v>0</v>
      </c>
      <c r="U120" s="156">
        <f t="shared" si="25"/>
        <v>0</v>
      </c>
      <c r="V120" s="156">
        <f t="shared" si="25"/>
        <v>0</v>
      </c>
      <c r="W120" s="156">
        <f t="shared" si="25"/>
        <v>0</v>
      </c>
      <c r="X120" s="156">
        <f t="shared" si="25"/>
        <v>0</v>
      </c>
      <c r="Y120" s="187" t="b">
        <f>L120=SUM(O120:X120)</f>
        <v>1</v>
      </c>
      <c r="Z120" s="188">
        <f>ROUND(L120/K120,2)</f>
        <v>0.51</v>
      </c>
      <c r="AA120" s="189" t="s">
        <v>13</v>
      </c>
      <c r="AB120" s="189" t="b">
        <f>K120=L120+M120</f>
        <v>1</v>
      </c>
    </row>
    <row r="121" spans="1:28" x14ac:dyDescent="0.2">
      <c r="A121" s="135"/>
      <c r="I121" s="178"/>
      <c r="J121" s="178"/>
      <c r="K121" s="292"/>
      <c r="L121" s="292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</row>
    <row r="122" spans="1:28" x14ac:dyDescent="0.2">
      <c r="A122" s="136" t="s">
        <v>23</v>
      </c>
      <c r="O122" s="117"/>
      <c r="P122" s="138"/>
    </row>
    <row r="123" spans="1:28" x14ac:dyDescent="0.2">
      <c r="A123" s="139" t="s">
        <v>24</v>
      </c>
      <c r="O123" s="117"/>
      <c r="P123" s="138"/>
    </row>
    <row r="124" spans="1:28" x14ac:dyDescent="0.2">
      <c r="A124" s="136" t="s">
        <v>41</v>
      </c>
    </row>
    <row r="125" spans="1:28" x14ac:dyDescent="0.2">
      <c r="A125" s="140" t="s">
        <v>1114</v>
      </c>
    </row>
    <row r="129" spans="12:12" x14ac:dyDescent="0.2">
      <c r="L129" s="292"/>
    </row>
  </sheetData>
  <protectedRanges>
    <protectedRange sqref="E24:E112 E116" name="Rozstęp1_6"/>
    <protectedRange sqref="G24:G104" name="Rozstęp1_2"/>
    <protectedRange sqref="D3" name="Rozstęp1_64"/>
    <protectedRange sqref="D4:D5" name="Rozstęp1_19_1"/>
    <protectedRange sqref="D6" name="Rozstęp1_71"/>
    <protectedRange sqref="D7" name="Rozstęp1_3_10"/>
    <protectedRange sqref="D8" name="Rozstęp1_9_3"/>
    <protectedRange sqref="D9" name="Rozstęp1_10_4"/>
    <protectedRange sqref="D10" name="Rozstęp1_53_1_1"/>
    <protectedRange sqref="G3" name="Rozstęp1_64_2_1"/>
    <protectedRange sqref="G7" name="Rozstęp1_3_2"/>
    <protectedRange sqref="G8" name="Rozstęp1_9_5"/>
    <protectedRange sqref="G9" name="Rozstęp1_10_5"/>
    <protectedRange sqref="G10" name="Rozstęp1_53_2_1_1"/>
    <protectedRange sqref="K3" name="Rozstęp1_64_1_1_1"/>
    <protectedRange sqref="K7" name="Rozstęp1_3_1_2_1"/>
    <protectedRange sqref="K9" name="Rozstęp1_10_1_1_1"/>
    <protectedRange sqref="K10" name="Rozstęp1_53_2_1"/>
    <protectedRange sqref="D11:D13" name="Rozstęp1"/>
    <protectedRange sqref="G11:G13" name="Rozstęp1_1"/>
    <protectedRange sqref="H11:H13" name="Rozstęp1_3_1"/>
    <protectedRange sqref="I11:I13" name="Rozstęp1_4_1"/>
    <protectedRange sqref="J11:J13" name="Rozstęp1_5_1"/>
    <protectedRange sqref="K11 K13" name="Rozstęp1_6_3_1"/>
    <protectedRange sqref="D14" name="Rozstęp1_7"/>
    <protectedRange sqref="G14" name="Rozstęp1_1_1"/>
    <protectedRange sqref="H14" name="Rozstęp1_3_3"/>
    <protectedRange sqref="I14" name="Rozstęp1_4_2"/>
    <protectedRange sqref="J14" name="Rozstęp1_5_2"/>
    <protectedRange sqref="K14" name="Rozstęp1_6_3_2"/>
    <protectedRange sqref="D15" name="Rozstęp1_8"/>
    <protectedRange sqref="G15" name="Rozstęp1_1_2"/>
    <protectedRange sqref="H15" name="Rozstęp1_3_4"/>
    <protectedRange sqref="I15" name="Rozstęp1_4_3"/>
    <protectedRange sqref="J15" name="Rozstęp1_5_3"/>
    <protectedRange sqref="K15" name="Rozstęp1_6_3_3"/>
    <protectedRange sqref="D16:D17" name="Rozstęp1_9"/>
    <protectedRange sqref="G16:G17" name="Rozstęp1_1_3"/>
    <protectedRange sqref="H16:H17" name="Rozstęp1_3_5"/>
    <protectedRange sqref="I16:I17" name="Rozstęp1_4_4"/>
    <protectedRange sqref="J16:J17" name="Rozstęp1_5_4"/>
    <protectedRange sqref="K16:K17" name="Rozstęp1_6_3_4"/>
    <protectedRange sqref="D18" name="Rozstęp1_10"/>
    <protectedRange sqref="G18" name="Rozstęp1_1_4"/>
    <protectedRange sqref="H18" name="Rozstęp1_3_6"/>
    <protectedRange sqref="I18" name="Rozstęp1_4_5"/>
    <protectedRange sqref="J18" name="Rozstęp1_5_5"/>
    <protectedRange sqref="K18" name="Rozstęp1_6_3_5"/>
    <protectedRange sqref="D19" name="Rozstęp1_11"/>
    <protectedRange sqref="G19" name="Rozstęp1_1_5"/>
    <protectedRange sqref="H19" name="Rozstęp1_3_7"/>
    <protectedRange sqref="I19" name="Rozstęp1_4_6"/>
    <protectedRange sqref="J19" name="Rozstęp1_5_6"/>
    <protectedRange sqref="K19" name="Rozstęp1_6_3_6"/>
    <protectedRange sqref="D20" name="Rozstęp1_12"/>
    <protectedRange sqref="G20" name="Rozstęp1_1_6"/>
    <protectedRange sqref="H20" name="Rozstęp1_3_8"/>
    <protectedRange sqref="I20" name="Rozstęp1_4_7"/>
    <protectedRange sqref="J20" name="Rozstęp1_5_7"/>
    <protectedRange sqref="K20" name="Rozstęp1_6_3_7"/>
    <protectedRange sqref="D21:D22" name="Rozstęp1_13"/>
    <protectedRange sqref="G21:G22" name="Rozstęp1_1_7"/>
    <protectedRange sqref="H21:H22" name="Rozstęp1_3_9"/>
    <protectedRange sqref="I21:I22" name="Rozstęp1_4_8"/>
    <protectedRange sqref="J21:J22" name="Rozstęp1_5_8"/>
    <protectedRange sqref="K21" name="Rozstęp1_6_3_8"/>
    <protectedRange sqref="D23" name="Rozstęp1_14"/>
    <protectedRange sqref="G23" name="Rozstęp1_1_8"/>
    <protectedRange sqref="H23" name="Rozstęp1_3_11"/>
    <protectedRange sqref="I23" name="Rozstęp1_4_9"/>
    <protectedRange sqref="J23" name="Rozstęp1_5_9"/>
    <protectedRange sqref="K23" name="Rozstęp1_6_3_9"/>
    <protectedRange sqref="H24:H104" name="Rozstęp1_15"/>
    <protectedRange sqref="I24:I104" name="Rozstęp1_16"/>
    <protectedRange sqref="J24:J104" name="Rozstęp1_18"/>
    <protectedRange sqref="K24:K104" name="Rozstęp1_20"/>
    <protectedRange sqref="H105:H112 H116" name="Rozstęp1_3_12"/>
    <protectedRange sqref="K105:K112 K116" name="Rozstęp1_6_1"/>
    <protectedRange sqref="J105:J112 J116" name="Rozstęp1_5_1_1"/>
    <protectedRange sqref="I105:I112 I116" name="Rozstęp1_4_1_1"/>
    <protectedRange sqref="K12" name="Rozstęp1_6_2"/>
    <protectedRange sqref="K22" name="Rozstęp1_6_5"/>
    <protectedRange sqref="H113" name="Rozstęp1_3"/>
    <protectedRange sqref="K113" name="Rozstęp1_6_1_1"/>
    <protectedRange sqref="J113" name="Rozstęp1_5_1_2"/>
    <protectedRange sqref="I113" name="Rozstęp1_4_1_2"/>
    <protectedRange sqref="H114" name="Rozstęp1_3_13"/>
    <protectedRange sqref="K114" name="Rozstęp1_6_1_2"/>
    <protectedRange sqref="J114" name="Rozstęp1_5_1_3"/>
    <protectedRange sqref="I114" name="Rozstęp1_4_1_3"/>
    <protectedRange sqref="H115" name="Rozstęp1_3_14"/>
    <protectedRange sqref="K115" name="Rozstęp1_6_1_3"/>
    <protectedRange sqref="J115" name="Rozstęp1_5_1_4"/>
    <protectedRange sqref="I115" name="Rozstęp1_4_1_4"/>
  </protectedRanges>
  <customSheetViews>
    <customSheetView guid="{E572C057-A333-4F45-A887-53F28B4A59DD}" scale="86" showPageBreaks="1" showGridLines="0" fitToPage="1" printArea="1" hiddenColumns="1" view="pageBreakPreview" topLeftCell="F1">
      <selection activeCell="K159" sqref="K159"/>
      <pageMargins left="0.23622047244094491" right="0.23622047244094491" top="0.74803149606299213" bottom="0.74803149606299213" header="0.31496062992125984" footer="0.31496062992125984"/>
      <pageSetup paperSize="8" scale="34" fitToHeight="0" orientation="landscape" r:id="rId1"/>
      <headerFooter>
        <oddHeader>&amp;Lwojewództwo kujawsko-pomorskie - zadania gminne lista podstawowa</oddHeader>
        <oddFooter>Strona &amp;P z &amp;N</oddFooter>
      </headerFooter>
    </customSheetView>
    <customSheetView guid="{6746EC04-5D7E-47D2-B503-97B5E5817983}" scale="90" showPageBreaks="1" showGridLines="0" fitToPage="1" printArea="1" hiddenColumns="1" view="pageBreakPreview">
      <selection activeCell="O49" sqref="O49"/>
      <pageMargins left="0.23622047244094491" right="0.23622047244094491" top="0.74803149606299213" bottom="0.74803149606299213" header="0.31496062992125984" footer="0.31496062992125984"/>
      <pageSetup paperSize="8" scale="46" fitToHeight="0" orientation="landscape" r:id="rId2"/>
      <headerFooter>
        <oddHeader>&amp;Lwojewództwo kujawsko-pomorskie - zadania gminne lista podstawowa</oddHeader>
        <oddFooter>Strona &amp;P z &amp;N</oddFooter>
      </headerFooter>
    </customSheetView>
    <customSheetView guid="{52EA149E-1919-4AEE-997B-A1DCF9091CAD}" scale="90" showPageBreaks="1" showGridLines="0" fitToPage="1" printArea="1" hiddenColumns="1" view="pageBreakPreview" topLeftCell="O1">
      <selection activeCell="Q6" sqref="Q6"/>
      <pageMargins left="0.23622047244094491" right="0.23622047244094491" top="0.74803149606299213" bottom="0.74803149606299213" header="0.31496062992125984" footer="0.31496062992125984"/>
      <pageSetup paperSize="8" scale="46" fitToHeight="0" orientation="landscape" r:id="rId3"/>
      <headerFooter>
        <oddHeader>&amp;Lwojewództwo kujawsko-pomorskie - zadania gminne lista podstawowa</oddHeader>
        <oddFooter>Strona &amp;P z &amp;N</oddFooter>
      </headerFooter>
    </customSheetView>
    <customSheetView guid="{8DFF20C2-9100-42E7-B71B-A5D866A53886}" scale="90" showPageBreaks="1" showGridLines="0" fitToPage="1" printArea="1" hiddenColumns="1" view="pageBreakPreview" topLeftCell="A116">
      <selection activeCell="BJ26" sqref="BI26:BJ28"/>
      <pageMargins left="0.23622047244094491" right="0.23622047244094491" top="0.74803149606299213" bottom="0.74803149606299213" header="0.31496062992125984" footer="0.31496062992125984"/>
      <pageSetup paperSize="8" scale="47" fitToHeight="0" orientation="landscape" r:id="rId4"/>
      <headerFooter>
        <oddHeader>&amp;Lwojewództwo kujawsko-pomorskie - zadania gminne lista podstawowa</oddHeader>
        <oddFooter>Strona &amp;P z &amp;N</oddFooter>
      </headerFooter>
    </customSheetView>
    <customSheetView guid="{63B2D0D2-80CD-45DF-A322-65C39A12E93E}" scale="106" showPageBreaks="1" showGridLines="0" fitToPage="1" printArea="1" hiddenColumns="1" view="pageBreakPreview" topLeftCell="C142">
      <selection activeCell="I149" sqref="I149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5"/>
      <headerFooter>
        <oddHeader>&amp;Lwojewództwo kujawsko-pomorskie - zadania gminne lista podstawowa</oddHeader>
        <oddFooter>Strona &amp;P z &amp;N</oddFooter>
      </headerFooter>
    </customSheetView>
  </customSheetViews>
  <mergeCells count="19">
    <mergeCell ref="B1:B2"/>
    <mergeCell ref="C1:C2"/>
    <mergeCell ref="F1:F2"/>
    <mergeCell ref="O1:X1"/>
    <mergeCell ref="G1:G2"/>
    <mergeCell ref="D1:D2"/>
    <mergeCell ref="A120:H120"/>
    <mergeCell ref="A119:H119"/>
    <mergeCell ref="E1:E2"/>
    <mergeCell ref="A118:H118"/>
    <mergeCell ref="N1:N2"/>
    <mergeCell ref="L1:L2"/>
    <mergeCell ref="M1:M2"/>
    <mergeCell ref="A117:H117"/>
    <mergeCell ref="H1:H2"/>
    <mergeCell ref="I1:I2"/>
    <mergeCell ref="J1:J2"/>
    <mergeCell ref="K1:K2"/>
    <mergeCell ref="A1:A2"/>
  </mergeCells>
  <phoneticPr fontId="27" type="noConversion"/>
  <conditionalFormatting sqref="E24:E103 D104:K104 B104:B112 N104:N112 D105:F112 D116:F116 N116 B116">
    <cfRule type="expression" dxfId="39" priority="21">
      <formula>$I24="TAK"</formula>
    </cfRule>
  </conditionalFormatting>
  <conditionalFormatting sqref="B24:B103">
    <cfRule type="expression" dxfId="38" priority="22">
      <formula>$I24="TAK"</formula>
    </cfRule>
  </conditionalFormatting>
  <conditionalFormatting sqref="F24:F103">
    <cfRule type="expression" dxfId="37" priority="19">
      <formula>$I24="TAK"</formula>
    </cfRule>
  </conditionalFormatting>
  <conditionalFormatting sqref="D24:D103">
    <cfRule type="expression" dxfId="36" priority="18">
      <formula>$I24="TAK"</formula>
    </cfRule>
  </conditionalFormatting>
  <conditionalFormatting sqref="G24:G103">
    <cfRule type="expression" dxfId="35" priority="17">
      <formula>$I24="TAK"</formula>
    </cfRule>
  </conditionalFormatting>
  <conditionalFormatting sqref="H24:H103">
    <cfRule type="expression" dxfId="34" priority="16">
      <formula>$I24="TAK"</formula>
    </cfRule>
  </conditionalFormatting>
  <conditionalFormatting sqref="I24:I103">
    <cfRule type="expression" dxfId="33" priority="15">
      <formula>$I24="TAK"</formula>
    </cfRule>
  </conditionalFormatting>
  <conditionalFormatting sqref="J24:J103">
    <cfRule type="expression" dxfId="32" priority="14">
      <formula>$I24="TAK"</formula>
    </cfRule>
  </conditionalFormatting>
  <conditionalFormatting sqref="K24:K104">
    <cfRule type="expression" dxfId="31" priority="8">
      <formula>IF(IF($L24&lt;=2,1,0)*IF($U24&gt;=10000000,1,0),1,0)</formula>
    </cfRule>
  </conditionalFormatting>
  <conditionalFormatting sqref="K24:K103">
    <cfRule type="expression" dxfId="30" priority="12">
      <formula>$I24="TAK"</formula>
    </cfRule>
  </conditionalFormatting>
  <conditionalFormatting sqref="L24:L112 L116">
    <cfRule type="expression" dxfId="29" priority="11">
      <formula>$I24="TAK"</formula>
    </cfRule>
  </conditionalFormatting>
  <conditionalFormatting sqref="N24:N103">
    <cfRule type="expression" dxfId="28" priority="10">
      <formula>$I24="TAK"</formula>
    </cfRule>
  </conditionalFormatting>
  <conditionalFormatting sqref="H105:H112 H116">
    <cfRule type="expression" dxfId="27" priority="7">
      <formula>$I105="TAK"</formula>
    </cfRule>
  </conditionalFormatting>
  <conditionalFormatting sqref="K22">
    <cfRule type="expression" dxfId="26" priority="4">
      <formula>$BI21=1</formula>
    </cfRule>
  </conditionalFormatting>
  <conditionalFormatting sqref="H113">
    <cfRule type="expression" dxfId="25" priority="3">
      <formula>$I113="TAK"</formula>
    </cfRule>
  </conditionalFormatting>
  <conditionalFormatting sqref="H114">
    <cfRule type="expression" dxfId="24" priority="2">
      <formula>$I114="TAK"</formula>
    </cfRule>
  </conditionalFormatting>
  <conditionalFormatting sqref="H115">
    <cfRule type="expression" dxfId="23" priority="1">
      <formula>$I115="TAK"</formula>
    </cfRule>
  </conditionalFormatting>
  <dataValidations disablePrompts="1" count="10">
    <dataValidation type="list" allowBlank="1" showInputMessage="1" showErrorMessage="1" sqref="H3:H10">
      <formula1>"B,P,R"</formula1>
    </dataValidation>
    <dataValidation type="list" showInputMessage="1" showErrorMessage="1" sqref="D15 H11:H23">
      <formula1>#REF!</formula1>
    </dataValidation>
    <dataValidation type="textLength" allowBlank="1" showInputMessage="1" showErrorMessage="1" sqref="E24:E112 E116">
      <formula1>4</formula1>
      <formula2>7</formula2>
    </dataValidation>
    <dataValidation showDropDown="1" showInputMessage="1" showErrorMessage="1" sqref="D11:D14 D16:D23"/>
    <dataValidation type="list" allowBlank="1" showInputMessage="1" showErrorMessage="1" sqref="C3:C112 C116">
      <formula1>"N,K,W"</formula1>
    </dataValidation>
    <dataValidation type="list" showInputMessage="1" showErrorMessage="1" sqref="H24:H116">
      <formula1>"B,P,R"</formula1>
    </dataValidation>
    <dataValidation type="list" allowBlank="1" showInputMessage="1" showErrorMessage="1" sqref="C113:C115">
      <formula1>"N,W"</formula1>
    </dataValidation>
    <dataValidation type="list" showInputMessage="1" showErrorMessage="1" sqref="D113">
      <formula1>$AT$45:$AT$216</formula1>
    </dataValidation>
    <dataValidation type="list" showInputMessage="1" showErrorMessage="1" sqref="D114">
      <formula1>$AT$45:$AT$214</formula1>
    </dataValidation>
    <dataValidation type="list" showInputMessage="1" showErrorMessage="1" sqref="D115">
      <formula1>$AT$45:$AT$212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6"/>
  <headerFooter>
    <oddHeader>&amp;LWojewództwo Kujawsko-pomorskie - zadania gminne lista podstawowa</oddHeader>
    <oddFooter>Strona &amp;P z &amp;N</oddFooter>
  </headerFooter>
  <rowBreaks count="1" manualBreakCount="1">
    <brk id="4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GridLines="0" view="pageBreakPreview" zoomScale="90" zoomScaleNormal="78" zoomScaleSheetLayoutView="90" workbookViewId="0">
      <selection sqref="A1:A2"/>
    </sheetView>
  </sheetViews>
  <sheetFormatPr defaultColWidth="9.140625" defaultRowHeight="27" customHeight="1" x14ac:dyDescent="0.25"/>
  <cols>
    <col min="1" max="1" width="5" style="160" customWidth="1"/>
    <col min="2" max="2" width="14.85546875" style="160" customWidth="1"/>
    <col min="3" max="3" width="12.42578125" style="160" customWidth="1"/>
    <col min="4" max="4" width="16.7109375" style="169" customWidth="1"/>
    <col min="5" max="5" width="10.7109375" style="160" customWidth="1"/>
    <col min="6" max="6" width="46.42578125" style="160" customWidth="1"/>
    <col min="7" max="7" width="8.7109375" style="160" customWidth="1"/>
    <col min="8" max="8" width="11.42578125" style="160" customWidth="1"/>
    <col min="9" max="9" width="15.85546875" style="160" customWidth="1"/>
    <col min="10" max="10" width="15.5703125" style="310" customWidth="1"/>
    <col min="11" max="12" width="15.5703125" style="311" customWidth="1"/>
    <col min="13" max="13" width="14.42578125" style="141" customWidth="1"/>
    <col min="14" max="18" width="14.7109375" style="160" customWidth="1"/>
    <col min="19" max="22" width="10.7109375" style="160" customWidth="1"/>
    <col min="23" max="23" width="19.85546875" style="160" customWidth="1"/>
    <col min="24" max="27" width="15.7109375" style="160" customWidth="1"/>
    <col min="28" max="16384" width="9.140625" style="160"/>
  </cols>
  <sheetData>
    <row r="1" spans="1:27" s="269" customFormat="1" ht="27" customHeight="1" x14ac:dyDescent="0.25">
      <c r="A1" s="410" t="s">
        <v>4</v>
      </c>
      <c r="B1" s="411" t="s">
        <v>5</v>
      </c>
      <c r="C1" s="412" t="s">
        <v>32</v>
      </c>
      <c r="D1" s="414" t="s">
        <v>6</v>
      </c>
      <c r="E1" s="412" t="s">
        <v>31</v>
      </c>
      <c r="F1" s="414" t="s">
        <v>7</v>
      </c>
      <c r="G1" s="410" t="s">
        <v>25</v>
      </c>
      <c r="H1" s="410" t="s">
        <v>435</v>
      </c>
      <c r="I1" s="410" t="s">
        <v>22</v>
      </c>
      <c r="J1" s="390" t="s">
        <v>8</v>
      </c>
      <c r="K1" s="410" t="s">
        <v>9</v>
      </c>
      <c r="L1" s="414" t="s">
        <v>12</v>
      </c>
      <c r="M1" s="410" t="s">
        <v>10</v>
      </c>
      <c r="N1" s="410" t="s">
        <v>11</v>
      </c>
      <c r="O1" s="410"/>
      <c r="P1" s="410"/>
      <c r="Q1" s="410"/>
      <c r="R1" s="410"/>
      <c r="S1" s="410"/>
      <c r="T1" s="410"/>
      <c r="U1" s="410"/>
      <c r="V1" s="410"/>
      <c r="W1" s="410"/>
    </row>
    <row r="2" spans="1:27" s="269" customFormat="1" ht="27" customHeight="1" x14ac:dyDescent="0.25">
      <c r="A2" s="410"/>
      <c r="B2" s="411"/>
      <c r="C2" s="413"/>
      <c r="D2" s="415"/>
      <c r="E2" s="413"/>
      <c r="F2" s="415"/>
      <c r="G2" s="410"/>
      <c r="H2" s="410"/>
      <c r="I2" s="410"/>
      <c r="J2" s="390"/>
      <c r="K2" s="410"/>
      <c r="L2" s="415"/>
      <c r="M2" s="410"/>
      <c r="N2" s="244">
        <v>2019</v>
      </c>
      <c r="O2" s="244">
        <v>2020</v>
      </c>
      <c r="P2" s="244">
        <v>2021</v>
      </c>
      <c r="Q2" s="244">
        <v>2022</v>
      </c>
      <c r="R2" s="244">
        <v>2023</v>
      </c>
      <c r="S2" s="244">
        <v>2024</v>
      </c>
      <c r="T2" s="244">
        <v>2025</v>
      </c>
      <c r="U2" s="244">
        <v>2026</v>
      </c>
      <c r="V2" s="244">
        <v>2027</v>
      </c>
      <c r="W2" s="244">
        <v>2028</v>
      </c>
      <c r="X2" s="270" t="s">
        <v>27</v>
      </c>
      <c r="Y2" s="270" t="s">
        <v>28</v>
      </c>
      <c r="Z2" s="270" t="s">
        <v>29</v>
      </c>
      <c r="AA2" s="254" t="s">
        <v>30</v>
      </c>
    </row>
    <row r="3" spans="1:27" ht="36" x14ac:dyDescent="0.25">
      <c r="A3" s="161" t="s">
        <v>44</v>
      </c>
      <c r="B3" s="215" t="s">
        <v>474</v>
      </c>
      <c r="C3" s="149" t="s">
        <v>84</v>
      </c>
      <c r="D3" s="227" t="s">
        <v>95</v>
      </c>
      <c r="E3" s="221" t="s">
        <v>104</v>
      </c>
      <c r="F3" s="124" t="s">
        <v>486</v>
      </c>
      <c r="G3" s="126" t="s">
        <v>99</v>
      </c>
      <c r="H3" s="150">
        <v>3.11</v>
      </c>
      <c r="I3" s="126" t="s">
        <v>498</v>
      </c>
      <c r="J3" s="304">
        <v>4175624</v>
      </c>
      <c r="K3" s="290">
        <f>ROUNDDOWN(J3*M3,0)</f>
        <v>2087812</v>
      </c>
      <c r="L3" s="305">
        <f t="shared" ref="L3:L25" si="0">J3-K3</f>
        <v>2087812</v>
      </c>
      <c r="M3" s="151">
        <v>0.5</v>
      </c>
      <c r="N3" s="152">
        <v>0</v>
      </c>
      <c r="O3" s="152">
        <v>0</v>
      </c>
      <c r="P3" s="153">
        <f>K3</f>
        <v>2087812</v>
      </c>
      <c r="Q3" s="153"/>
      <c r="R3" s="153"/>
      <c r="S3" s="153"/>
      <c r="T3" s="153"/>
      <c r="U3" s="153"/>
      <c r="V3" s="153"/>
      <c r="W3" s="153"/>
      <c r="X3" s="141" t="b">
        <f t="shared" ref="X3:X28" si="1">K3=SUM(N3:W3)</f>
        <v>1</v>
      </c>
      <c r="Y3" s="146">
        <f t="shared" ref="Y3:Y28" si="2">ROUND(K3/J3,4)</f>
        <v>0.5</v>
      </c>
      <c r="Z3" s="147" t="b">
        <f t="shared" ref="Z3:Z13" si="3">Y3=M3</f>
        <v>1</v>
      </c>
      <c r="AA3" s="147" t="b">
        <f t="shared" ref="AA3:AA28" si="4">J3=K3+L3</f>
        <v>1</v>
      </c>
    </row>
    <row r="4" spans="1:27" ht="24" x14ac:dyDescent="0.25">
      <c r="A4" s="161" t="s">
        <v>45</v>
      </c>
      <c r="B4" s="215" t="s">
        <v>475</v>
      </c>
      <c r="C4" s="149" t="s">
        <v>84</v>
      </c>
      <c r="D4" s="227" t="s">
        <v>601</v>
      </c>
      <c r="E4" s="221" t="s">
        <v>116</v>
      </c>
      <c r="F4" s="124" t="s">
        <v>487</v>
      </c>
      <c r="G4" s="126" t="s">
        <v>99</v>
      </c>
      <c r="H4" s="150">
        <v>1.639</v>
      </c>
      <c r="I4" s="126" t="s">
        <v>499</v>
      </c>
      <c r="J4" s="304">
        <v>2701950.59</v>
      </c>
      <c r="K4" s="290">
        <f t="shared" ref="K4:K24" si="5">ROUNDDOWN(J4*M4,0)</f>
        <v>1486072</v>
      </c>
      <c r="L4" s="305">
        <f t="shared" si="0"/>
        <v>1215878.5899999999</v>
      </c>
      <c r="M4" s="151">
        <v>0.55000000000000004</v>
      </c>
      <c r="N4" s="152">
        <v>0</v>
      </c>
      <c r="O4" s="152">
        <v>0</v>
      </c>
      <c r="P4" s="153">
        <f>K4</f>
        <v>1486072</v>
      </c>
      <c r="Q4" s="153"/>
      <c r="R4" s="153"/>
      <c r="S4" s="153"/>
      <c r="T4" s="153"/>
      <c r="U4" s="153"/>
      <c r="V4" s="153"/>
      <c r="W4" s="153"/>
      <c r="X4" s="141" t="b">
        <f t="shared" si="1"/>
        <v>1</v>
      </c>
      <c r="Y4" s="146">
        <f t="shared" si="2"/>
        <v>0.55000000000000004</v>
      </c>
      <c r="Z4" s="147" t="b">
        <f t="shared" si="3"/>
        <v>1</v>
      </c>
      <c r="AA4" s="147" t="b">
        <f t="shared" si="4"/>
        <v>1</v>
      </c>
    </row>
    <row r="5" spans="1:27" ht="36" x14ac:dyDescent="0.25">
      <c r="A5" s="120" t="s">
        <v>46</v>
      </c>
      <c r="B5" s="223" t="s">
        <v>476</v>
      </c>
      <c r="C5" s="144" t="s">
        <v>85</v>
      </c>
      <c r="D5" s="232" t="s">
        <v>94</v>
      </c>
      <c r="E5" s="224" t="s">
        <v>102</v>
      </c>
      <c r="F5" s="127" t="s">
        <v>488</v>
      </c>
      <c r="G5" s="120" t="s">
        <v>99</v>
      </c>
      <c r="H5" s="162">
        <v>2.516</v>
      </c>
      <c r="I5" s="120" t="s">
        <v>500</v>
      </c>
      <c r="J5" s="306">
        <v>4714828.54</v>
      </c>
      <c r="K5" s="299">
        <f t="shared" si="5"/>
        <v>2357414</v>
      </c>
      <c r="L5" s="307">
        <f t="shared" si="0"/>
        <v>2357414.54</v>
      </c>
      <c r="M5" s="122">
        <v>0.5</v>
      </c>
      <c r="N5" s="229">
        <v>0</v>
      </c>
      <c r="O5" s="229">
        <v>0</v>
      </c>
      <c r="P5" s="145">
        <v>1185609</v>
      </c>
      <c r="Q5" s="238">
        <v>1171805</v>
      </c>
      <c r="R5" s="145"/>
      <c r="S5" s="145"/>
      <c r="T5" s="145"/>
      <c r="U5" s="145"/>
      <c r="V5" s="145"/>
      <c r="W5" s="145"/>
      <c r="X5" s="141" t="b">
        <f t="shared" si="1"/>
        <v>1</v>
      </c>
      <c r="Y5" s="146">
        <f t="shared" si="2"/>
        <v>0.5</v>
      </c>
      <c r="Z5" s="147" t="b">
        <f t="shared" si="3"/>
        <v>1</v>
      </c>
      <c r="AA5" s="147" t="b">
        <f t="shared" si="4"/>
        <v>1</v>
      </c>
    </row>
    <row r="6" spans="1:27" ht="24" x14ac:dyDescent="0.25">
      <c r="A6" s="161" t="s">
        <v>47</v>
      </c>
      <c r="B6" s="215" t="s">
        <v>477</v>
      </c>
      <c r="C6" s="149" t="s">
        <v>84</v>
      </c>
      <c r="D6" s="227" t="s">
        <v>602</v>
      </c>
      <c r="E6" s="221" t="s">
        <v>114</v>
      </c>
      <c r="F6" s="124" t="s">
        <v>489</v>
      </c>
      <c r="G6" s="126" t="s">
        <v>100</v>
      </c>
      <c r="H6" s="150">
        <v>3.11</v>
      </c>
      <c r="I6" s="126" t="s">
        <v>501</v>
      </c>
      <c r="J6" s="304">
        <v>1749971.13</v>
      </c>
      <c r="K6" s="290">
        <f t="shared" si="5"/>
        <v>874985</v>
      </c>
      <c r="L6" s="305">
        <f t="shared" si="0"/>
        <v>874986.12999999989</v>
      </c>
      <c r="M6" s="151">
        <v>0.5</v>
      </c>
      <c r="N6" s="152">
        <v>0</v>
      </c>
      <c r="O6" s="152">
        <v>0</v>
      </c>
      <c r="P6" s="153">
        <f>K6</f>
        <v>874985</v>
      </c>
      <c r="Q6" s="153"/>
      <c r="R6" s="153"/>
      <c r="S6" s="153"/>
      <c r="T6" s="153"/>
      <c r="U6" s="153"/>
      <c r="V6" s="153"/>
      <c r="W6" s="153"/>
      <c r="X6" s="141" t="b">
        <f t="shared" si="1"/>
        <v>1</v>
      </c>
      <c r="Y6" s="146">
        <f t="shared" si="2"/>
        <v>0.5</v>
      </c>
      <c r="Z6" s="147" t="b">
        <f t="shared" si="3"/>
        <v>1</v>
      </c>
      <c r="AA6" s="147" t="b">
        <f t="shared" si="4"/>
        <v>1</v>
      </c>
    </row>
    <row r="7" spans="1:27" ht="48" x14ac:dyDescent="0.25">
      <c r="A7" s="161" t="s">
        <v>48</v>
      </c>
      <c r="B7" s="215" t="s">
        <v>478</v>
      </c>
      <c r="C7" s="149" t="s">
        <v>84</v>
      </c>
      <c r="D7" s="227" t="s">
        <v>603</v>
      </c>
      <c r="E7" s="221" t="s">
        <v>112</v>
      </c>
      <c r="F7" s="124" t="s">
        <v>490</v>
      </c>
      <c r="G7" s="126" t="s">
        <v>99</v>
      </c>
      <c r="H7" s="150">
        <v>2.3039999999999998</v>
      </c>
      <c r="I7" s="126" t="s">
        <v>439</v>
      </c>
      <c r="J7" s="304">
        <v>5055228.6500000004</v>
      </c>
      <c r="K7" s="290">
        <f t="shared" si="5"/>
        <v>2527614</v>
      </c>
      <c r="L7" s="305">
        <f t="shared" si="0"/>
        <v>2527614.6500000004</v>
      </c>
      <c r="M7" s="151">
        <v>0.5</v>
      </c>
      <c r="N7" s="152">
        <v>0</v>
      </c>
      <c r="O7" s="152">
        <v>0</v>
      </c>
      <c r="P7" s="153">
        <f t="shared" ref="P7:P25" si="6">K7</f>
        <v>2527614</v>
      </c>
      <c r="Q7" s="153"/>
      <c r="R7" s="153"/>
      <c r="S7" s="153"/>
      <c r="T7" s="153"/>
      <c r="U7" s="153"/>
      <c r="V7" s="153"/>
      <c r="W7" s="153"/>
      <c r="X7" s="141" t="b">
        <f t="shared" si="1"/>
        <v>1</v>
      </c>
      <c r="Y7" s="146">
        <f t="shared" si="2"/>
        <v>0.5</v>
      </c>
      <c r="Z7" s="147" t="b">
        <f t="shared" si="3"/>
        <v>1</v>
      </c>
      <c r="AA7" s="147" t="b">
        <f t="shared" si="4"/>
        <v>1</v>
      </c>
    </row>
    <row r="8" spans="1:27" ht="36" x14ac:dyDescent="0.25">
      <c r="A8" s="161" t="s">
        <v>49</v>
      </c>
      <c r="B8" s="215" t="s">
        <v>479</v>
      </c>
      <c r="C8" s="149" t="s">
        <v>84</v>
      </c>
      <c r="D8" s="227" t="s">
        <v>604</v>
      </c>
      <c r="E8" s="221" t="s">
        <v>113</v>
      </c>
      <c r="F8" s="124" t="s">
        <v>491</v>
      </c>
      <c r="G8" s="126" t="s">
        <v>99</v>
      </c>
      <c r="H8" s="150">
        <v>2.4079999999999999</v>
      </c>
      <c r="I8" s="126" t="s">
        <v>917</v>
      </c>
      <c r="J8" s="304">
        <v>5714517.6500000004</v>
      </c>
      <c r="K8" s="290">
        <f t="shared" si="5"/>
        <v>2857258</v>
      </c>
      <c r="L8" s="305">
        <f t="shared" si="0"/>
        <v>2857259.6500000004</v>
      </c>
      <c r="M8" s="151">
        <v>0.5</v>
      </c>
      <c r="N8" s="152">
        <v>0</v>
      </c>
      <c r="O8" s="152">
        <v>0</v>
      </c>
      <c r="P8" s="153">
        <f t="shared" si="6"/>
        <v>2857258</v>
      </c>
      <c r="Q8" s="153"/>
      <c r="R8" s="153"/>
      <c r="S8" s="153"/>
      <c r="T8" s="153"/>
      <c r="U8" s="153"/>
      <c r="V8" s="153"/>
      <c r="W8" s="153"/>
      <c r="X8" s="141" t="b">
        <f t="shared" si="1"/>
        <v>1</v>
      </c>
      <c r="Y8" s="146">
        <f t="shared" si="2"/>
        <v>0.5</v>
      </c>
      <c r="Z8" s="147" t="b">
        <f t="shared" si="3"/>
        <v>1</v>
      </c>
      <c r="AA8" s="147" t="b">
        <f t="shared" si="4"/>
        <v>1</v>
      </c>
    </row>
    <row r="9" spans="1:27" ht="36" x14ac:dyDescent="0.25">
      <c r="A9" s="161" t="s">
        <v>50</v>
      </c>
      <c r="B9" s="215" t="s">
        <v>480</v>
      </c>
      <c r="C9" s="149" t="s">
        <v>84</v>
      </c>
      <c r="D9" s="227" t="s">
        <v>605</v>
      </c>
      <c r="E9" s="221" t="s">
        <v>106</v>
      </c>
      <c r="F9" s="124" t="s">
        <v>492</v>
      </c>
      <c r="G9" s="126" t="s">
        <v>98</v>
      </c>
      <c r="H9" s="150">
        <v>1.33</v>
      </c>
      <c r="I9" s="126" t="s">
        <v>502</v>
      </c>
      <c r="J9" s="304">
        <v>4434059</v>
      </c>
      <c r="K9" s="290">
        <f t="shared" si="5"/>
        <v>2660435</v>
      </c>
      <c r="L9" s="305">
        <f t="shared" si="0"/>
        <v>1773624</v>
      </c>
      <c r="M9" s="151">
        <v>0.6</v>
      </c>
      <c r="N9" s="152">
        <v>0</v>
      </c>
      <c r="O9" s="152">
        <v>0</v>
      </c>
      <c r="P9" s="153">
        <f t="shared" si="6"/>
        <v>2660435</v>
      </c>
      <c r="Q9" s="153"/>
      <c r="R9" s="153"/>
      <c r="S9" s="153"/>
      <c r="T9" s="153"/>
      <c r="U9" s="153"/>
      <c r="V9" s="153"/>
      <c r="W9" s="153"/>
      <c r="X9" s="141" t="b">
        <f t="shared" si="1"/>
        <v>1</v>
      </c>
      <c r="Y9" s="146">
        <f t="shared" si="2"/>
        <v>0.6</v>
      </c>
      <c r="Z9" s="147" t="b">
        <f t="shared" si="3"/>
        <v>1</v>
      </c>
      <c r="AA9" s="147" t="b">
        <f t="shared" si="4"/>
        <v>1</v>
      </c>
    </row>
    <row r="10" spans="1:27" ht="24" x14ac:dyDescent="0.25">
      <c r="A10" s="161" t="s">
        <v>51</v>
      </c>
      <c r="B10" s="215" t="s">
        <v>481</v>
      </c>
      <c r="C10" s="149" t="s">
        <v>84</v>
      </c>
      <c r="D10" s="227" t="s">
        <v>606</v>
      </c>
      <c r="E10" s="221" t="s">
        <v>117</v>
      </c>
      <c r="F10" s="124" t="s">
        <v>493</v>
      </c>
      <c r="G10" s="126" t="s">
        <v>99</v>
      </c>
      <c r="H10" s="150">
        <v>3.4729999999999999</v>
      </c>
      <c r="I10" s="126" t="s">
        <v>451</v>
      </c>
      <c r="J10" s="304">
        <v>3963773.79</v>
      </c>
      <c r="K10" s="290">
        <f t="shared" si="5"/>
        <v>1981886</v>
      </c>
      <c r="L10" s="305">
        <f t="shared" si="0"/>
        <v>1981887.79</v>
      </c>
      <c r="M10" s="151">
        <v>0.5</v>
      </c>
      <c r="N10" s="152">
        <v>0</v>
      </c>
      <c r="O10" s="152">
        <v>0</v>
      </c>
      <c r="P10" s="153">
        <f t="shared" si="6"/>
        <v>1981886</v>
      </c>
      <c r="Q10" s="153"/>
      <c r="R10" s="153"/>
      <c r="S10" s="153"/>
      <c r="T10" s="153"/>
      <c r="U10" s="153"/>
      <c r="V10" s="153"/>
      <c r="W10" s="153"/>
      <c r="X10" s="141" t="b">
        <f t="shared" si="1"/>
        <v>1</v>
      </c>
      <c r="Y10" s="146">
        <f t="shared" si="2"/>
        <v>0.5</v>
      </c>
      <c r="Z10" s="147" t="b">
        <f t="shared" si="3"/>
        <v>1</v>
      </c>
      <c r="AA10" s="147" t="b">
        <f t="shared" si="4"/>
        <v>1</v>
      </c>
    </row>
    <row r="11" spans="1:27" ht="22.9" x14ac:dyDescent="0.3">
      <c r="A11" s="161" t="s">
        <v>52</v>
      </c>
      <c r="B11" s="215" t="s">
        <v>482</v>
      </c>
      <c r="C11" s="149" t="s">
        <v>84</v>
      </c>
      <c r="D11" s="227" t="s">
        <v>95</v>
      </c>
      <c r="E11" s="221" t="s">
        <v>104</v>
      </c>
      <c r="F11" s="124" t="s">
        <v>494</v>
      </c>
      <c r="G11" s="126" t="s">
        <v>99</v>
      </c>
      <c r="H11" s="150">
        <v>2.25</v>
      </c>
      <c r="I11" s="126" t="s">
        <v>498</v>
      </c>
      <c r="J11" s="304">
        <v>2852300</v>
      </c>
      <c r="K11" s="290">
        <f t="shared" si="5"/>
        <v>1426150</v>
      </c>
      <c r="L11" s="305">
        <f t="shared" si="0"/>
        <v>1426150</v>
      </c>
      <c r="M11" s="151">
        <v>0.5</v>
      </c>
      <c r="N11" s="152">
        <v>0</v>
      </c>
      <c r="O11" s="152">
        <v>0</v>
      </c>
      <c r="P11" s="153">
        <f t="shared" si="6"/>
        <v>1426150</v>
      </c>
      <c r="Q11" s="153"/>
      <c r="R11" s="153"/>
      <c r="S11" s="153"/>
      <c r="T11" s="153"/>
      <c r="U11" s="153"/>
      <c r="V11" s="153"/>
      <c r="W11" s="153"/>
      <c r="X11" s="141" t="b">
        <f t="shared" si="1"/>
        <v>1</v>
      </c>
      <c r="Y11" s="146">
        <f t="shared" si="2"/>
        <v>0.5</v>
      </c>
      <c r="Z11" s="147" t="b">
        <f t="shared" si="3"/>
        <v>1</v>
      </c>
      <c r="AA11" s="147" t="b">
        <f t="shared" si="4"/>
        <v>1</v>
      </c>
    </row>
    <row r="12" spans="1:27" ht="24" x14ac:dyDescent="0.25">
      <c r="A12" s="161" t="s">
        <v>53</v>
      </c>
      <c r="B12" s="215" t="s">
        <v>483</v>
      </c>
      <c r="C12" s="149" t="s">
        <v>84</v>
      </c>
      <c r="D12" s="227" t="s">
        <v>607</v>
      </c>
      <c r="E12" s="221" t="s">
        <v>110</v>
      </c>
      <c r="F12" s="124" t="s">
        <v>495</v>
      </c>
      <c r="G12" s="126" t="s">
        <v>99</v>
      </c>
      <c r="H12" s="150">
        <v>2.0499999999999998</v>
      </c>
      <c r="I12" s="126" t="s">
        <v>445</v>
      </c>
      <c r="J12" s="304">
        <v>4730000</v>
      </c>
      <c r="K12" s="290">
        <f t="shared" si="5"/>
        <v>2365000</v>
      </c>
      <c r="L12" s="305">
        <f t="shared" si="0"/>
        <v>2365000</v>
      </c>
      <c r="M12" s="151">
        <v>0.5</v>
      </c>
      <c r="N12" s="152">
        <v>0</v>
      </c>
      <c r="O12" s="152">
        <v>0</v>
      </c>
      <c r="P12" s="153">
        <f t="shared" si="6"/>
        <v>2365000</v>
      </c>
      <c r="Q12" s="153"/>
      <c r="R12" s="153"/>
      <c r="S12" s="153"/>
      <c r="T12" s="153"/>
      <c r="U12" s="153"/>
      <c r="V12" s="153"/>
      <c r="W12" s="153"/>
      <c r="X12" s="141" t="b">
        <f t="shared" si="1"/>
        <v>1</v>
      </c>
      <c r="Y12" s="146">
        <f t="shared" si="2"/>
        <v>0.5</v>
      </c>
      <c r="Z12" s="147" t="b">
        <f t="shared" si="3"/>
        <v>1</v>
      </c>
      <c r="AA12" s="147" t="b">
        <f t="shared" si="4"/>
        <v>1</v>
      </c>
    </row>
    <row r="13" spans="1:27" ht="24" x14ac:dyDescent="0.25">
      <c r="A13" s="148" t="s">
        <v>54</v>
      </c>
      <c r="B13" s="215" t="s">
        <v>484</v>
      </c>
      <c r="C13" s="154" t="s">
        <v>84</v>
      </c>
      <c r="D13" s="227" t="s">
        <v>608</v>
      </c>
      <c r="E13" s="221" t="s">
        <v>118</v>
      </c>
      <c r="F13" s="124" t="s">
        <v>496</v>
      </c>
      <c r="G13" s="126" t="s">
        <v>99</v>
      </c>
      <c r="H13" s="150">
        <v>2.7269999999999999</v>
      </c>
      <c r="I13" s="126" t="s">
        <v>464</v>
      </c>
      <c r="J13" s="304">
        <v>3650000</v>
      </c>
      <c r="K13" s="290">
        <f t="shared" si="5"/>
        <v>1825000</v>
      </c>
      <c r="L13" s="305">
        <f t="shared" si="0"/>
        <v>1825000</v>
      </c>
      <c r="M13" s="225">
        <v>0.5</v>
      </c>
      <c r="N13" s="152">
        <v>0</v>
      </c>
      <c r="O13" s="152">
        <v>0</v>
      </c>
      <c r="P13" s="153">
        <f t="shared" si="6"/>
        <v>1825000</v>
      </c>
      <c r="Q13" s="145"/>
      <c r="R13" s="145"/>
      <c r="S13" s="145"/>
      <c r="T13" s="145"/>
      <c r="U13" s="145"/>
      <c r="V13" s="145"/>
      <c r="W13" s="153"/>
      <c r="X13" s="141" t="b">
        <f t="shared" si="1"/>
        <v>1</v>
      </c>
      <c r="Y13" s="146">
        <f t="shared" si="2"/>
        <v>0.5</v>
      </c>
      <c r="Z13" s="147" t="b">
        <f t="shared" si="3"/>
        <v>1</v>
      </c>
      <c r="AA13" s="147" t="b">
        <f t="shared" si="4"/>
        <v>1</v>
      </c>
    </row>
    <row r="14" spans="1:27" ht="72" x14ac:dyDescent="0.25">
      <c r="A14" s="148" t="s">
        <v>55</v>
      </c>
      <c r="B14" s="215" t="s">
        <v>485</v>
      </c>
      <c r="C14" s="149" t="s">
        <v>84</v>
      </c>
      <c r="D14" s="227" t="s">
        <v>609</v>
      </c>
      <c r="E14" s="221" t="s">
        <v>108</v>
      </c>
      <c r="F14" s="124" t="s">
        <v>497</v>
      </c>
      <c r="G14" s="126" t="s">
        <v>100</v>
      </c>
      <c r="H14" s="150">
        <v>4.2450000000000001</v>
      </c>
      <c r="I14" s="126" t="s">
        <v>461</v>
      </c>
      <c r="J14" s="304">
        <v>3437002.76</v>
      </c>
      <c r="K14" s="290">
        <f t="shared" si="5"/>
        <v>1718501</v>
      </c>
      <c r="L14" s="305">
        <f t="shared" si="0"/>
        <v>1718501.7599999998</v>
      </c>
      <c r="M14" s="151">
        <v>0.5</v>
      </c>
      <c r="N14" s="152">
        <v>0</v>
      </c>
      <c r="O14" s="152">
        <v>0</v>
      </c>
      <c r="P14" s="153">
        <f t="shared" si="6"/>
        <v>1718501</v>
      </c>
      <c r="Q14" s="145"/>
      <c r="R14" s="145"/>
      <c r="S14" s="145"/>
      <c r="T14" s="145"/>
      <c r="U14" s="145"/>
      <c r="V14" s="145"/>
      <c r="W14" s="153"/>
      <c r="X14" s="141" t="b">
        <f t="shared" ref="X14:X25" si="7">K14=SUM(N14:W14)</f>
        <v>1</v>
      </c>
      <c r="Y14" s="146">
        <f t="shared" ref="Y14:Y25" si="8">ROUND(K14/J14,4)</f>
        <v>0.5</v>
      </c>
      <c r="Z14" s="147" t="b">
        <f t="shared" ref="Z14:Z25" si="9">Y14=M14</f>
        <v>1</v>
      </c>
      <c r="AA14" s="147" t="b">
        <f t="shared" ref="AA14:AA25" si="10">J14=K14+L14</f>
        <v>1</v>
      </c>
    </row>
    <row r="15" spans="1:27" ht="36" x14ac:dyDescent="0.25">
      <c r="A15" s="148" t="s">
        <v>56</v>
      </c>
      <c r="B15" s="215" t="s">
        <v>932</v>
      </c>
      <c r="C15" s="149" t="s">
        <v>84</v>
      </c>
      <c r="D15" s="227" t="s">
        <v>601</v>
      </c>
      <c r="E15" s="221" t="s">
        <v>116</v>
      </c>
      <c r="F15" s="124" t="s">
        <v>921</v>
      </c>
      <c r="G15" s="126" t="s">
        <v>99</v>
      </c>
      <c r="H15" s="150">
        <v>2.2999999999999998</v>
      </c>
      <c r="I15" s="126" t="s">
        <v>448</v>
      </c>
      <c r="J15" s="304">
        <v>4989593.08</v>
      </c>
      <c r="K15" s="290">
        <f t="shared" si="5"/>
        <v>2744276</v>
      </c>
      <c r="L15" s="305">
        <f t="shared" si="0"/>
        <v>2245317.08</v>
      </c>
      <c r="M15" s="225">
        <v>0.55000000000000004</v>
      </c>
      <c r="N15" s="152">
        <v>0</v>
      </c>
      <c r="O15" s="152">
        <v>0</v>
      </c>
      <c r="P15" s="153">
        <f t="shared" si="6"/>
        <v>2744276</v>
      </c>
      <c r="Q15" s="145"/>
      <c r="R15" s="145"/>
      <c r="S15" s="145"/>
      <c r="T15" s="145"/>
      <c r="U15" s="145"/>
      <c r="V15" s="145"/>
      <c r="W15" s="153"/>
      <c r="X15" s="141" t="b">
        <f t="shared" si="7"/>
        <v>1</v>
      </c>
      <c r="Y15" s="146">
        <f t="shared" si="8"/>
        <v>0.55000000000000004</v>
      </c>
      <c r="Z15" s="147" t="b">
        <f t="shared" si="9"/>
        <v>1</v>
      </c>
      <c r="AA15" s="147" t="b">
        <f t="shared" si="10"/>
        <v>1</v>
      </c>
    </row>
    <row r="16" spans="1:27" ht="36" x14ac:dyDescent="0.25">
      <c r="A16" s="148" t="s">
        <v>57</v>
      </c>
      <c r="B16" s="215" t="s">
        <v>933</v>
      </c>
      <c r="C16" s="149" t="s">
        <v>84</v>
      </c>
      <c r="D16" s="227" t="s">
        <v>610</v>
      </c>
      <c r="E16" s="221" t="s">
        <v>111</v>
      </c>
      <c r="F16" s="124" t="s">
        <v>922</v>
      </c>
      <c r="G16" s="126" t="s">
        <v>98</v>
      </c>
      <c r="H16" s="150">
        <v>0.5</v>
      </c>
      <c r="I16" s="126" t="s">
        <v>439</v>
      </c>
      <c r="J16" s="304">
        <v>1922328.84</v>
      </c>
      <c r="K16" s="290">
        <f t="shared" si="5"/>
        <v>961164</v>
      </c>
      <c r="L16" s="305">
        <f t="shared" si="0"/>
        <v>961164.84000000008</v>
      </c>
      <c r="M16" s="225">
        <v>0.5</v>
      </c>
      <c r="N16" s="152">
        <v>0</v>
      </c>
      <c r="O16" s="152">
        <v>0</v>
      </c>
      <c r="P16" s="153">
        <f t="shared" si="6"/>
        <v>961164</v>
      </c>
      <c r="Q16" s="145"/>
      <c r="R16" s="145"/>
      <c r="S16" s="145"/>
      <c r="T16" s="145"/>
      <c r="U16" s="145"/>
      <c r="V16" s="145"/>
      <c r="W16" s="153"/>
      <c r="X16" s="141" t="b">
        <f t="shared" si="7"/>
        <v>1</v>
      </c>
      <c r="Y16" s="146">
        <f t="shared" si="8"/>
        <v>0.5</v>
      </c>
      <c r="Z16" s="147" t="b">
        <f t="shared" si="9"/>
        <v>1</v>
      </c>
      <c r="AA16" s="147" t="b">
        <f t="shared" si="10"/>
        <v>1</v>
      </c>
    </row>
    <row r="17" spans="1:27" ht="22.9" x14ac:dyDescent="0.3">
      <c r="A17" s="148" t="s">
        <v>58</v>
      </c>
      <c r="B17" s="215" t="s">
        <v>934</v>
      </c>
      <c r="C17" s="149" t="s">
        <v>84</v>
      </c>
      <c r="D17" s="227" t="s">
        <v>611</v>
      </c>
      <c r="E17" s="221" t="s">
        <v>115</v>
      </c>
      <c r="F17" s="124" t="s">
        <v>923</v>
      </c>
      <c r="G17" s="126" t="s">
        <v>99</v>
      </c>
      <c r="H17" s="150">
        <v>0.998</v>
      </c>
      <c r="I17" s="126" t="s">
        <v>464</v>
      </c>
      <c r="J17" s="304">
        <v>483633.84</v>
      </c>
      <c r="K17" s="290">
        <f t="shared" si="5"/>
        <v>241816</v>
      </c>
      <c r="L17" s="305">
        <f t="shared" si="0"/>
        <v>241817.84000000003</v>
      </c>
      <c r="M17" s="225">
        <v>0.5</v>
      </c>
      <c r="N17" s="152">
        <v>0</v>
      </c>
      <c r="O17" s="152">
        <v>0</v>
      </c>
      <c r="P17" s="153">
        <f t="shared" si="6"/>
        <v>241816</v>
      </c>
      <c r="Q17" s="145"/>
      <c r="R17" s="145"/>
      <c r="S17" s="145"/>
      <c r="T17" s="145"/>
      <c r="U17" s="145"/>
      <c r="V17" s="145"/>
      <c r="W17" s="153"/>
      <c r="X17" s="141" t="b">
        <f t="shared" si="7"/>
        <v>1</v>
      </c>
      <c r="Y17" s="146">
        <f t="shared" si="8"/>
        <v>0.5</v>
      </c>
      <c r="Z17" s="147" t="b">
        <f t="shared" si="9"/>
        <v>1</v>
      </c>
      <c r="AA17" s="147" t="b">
        <f t="shared" si="10"/>
        <v>1</v>
      </c>
    </row>
    <row r="18" spans="1:27" ht="24" x14ac:dyDescent="0.25">
      <c r="A18" s="148" t="s">
        <v>59</v>
      </c>
      <c r="B18" s="215" t="s">
        <v>935</v>
      </c>
      <c r="C18" s="149" t="s">
        <v>84</v>
      </c>
      <c r="D18" s="227" t="s">
        <v>614</v>
      </c>
      <c r="E18" s="221" t="s">
        <v>109</v>
      </c>
      <c r="F18" s="124" t="s">
        <v>924</v>
      </c>
      <c r="G18" s="126" t="s">
        <v>99</v>
      </c>
      <c r="H18" s="150">
        <v>0.81599999999999995</v>
      </c>
      <c r="I18" s="126" t="s">
        <v>728</v>
      </c>
      <c r="J18" s="304">
        <v>756020</v>
      </c>
      <c r="K18" s="290">
        <f t="shared" si="5"/>
        <v>378010</v>
      </c>
      <c r="L18" s="305">
        <f t="shared" si="0"/>
        <v>378010</v>
      </c>
      <c r="M18" s="225">
        <v>0.5</v>
      </c>
      <c r="N18" s="152">
        <v>0</v>
      </c>
      <c r="O18" s="152">
        <v>0</v>
      </c>
      <c r="P18" s="153">
        <f t="shared" si="6"/>
        <v>378010</v>
      </c>
      <c r="Q18" s="145"/>
      <c r="R18" s="145"/>
      <c r="S18" s="145"/>
      <c r="T18" s="145"/>
      <c r="U18" s="145"/>
      <c r="V18" s="145"/>
      <c r="W18" s="153"/>
      <c r="X18" s="141" t="b">
        <f t="shared" si="7"/>
        <v>1</v>
      </c>
      <c r="Y18" s="146">
        <f t="shared" si="8"/>
        <v>0.5</v>
      </c>
      <c r="Z18" s="147" t="b">
        <f t="shared" si="9"/>
        <v>1</v>
      </c>
      <c r="AA18" s="147" t="b">
        <f t="shared" si="10"/>
        <v>1</v>
      </c>
    </row>
    <row r="19" spans="1:27" ht="36" x14ac:dyDescent="0.25">
      <c r="A19" s="148" t="s">
        <v>60</v>
      </c>
      <c r="B19" s="215" t="s">
        <v>936</v>
      </c>
      <c r="C19" s="149" t="s">
        <v>84</v>
      </c>
      <c r="D19" s="227" t="s">
        <v>616</v>
      </c>
      <c r="E19" s="221" t="s">
        <v>105</v>
      </c>
      <c r="F19" s="124" t="s">
        <v>925</v>
      </c>
      <c r="G19" s="126" t="s">
        <v>99</v>
      </c>
      <c r="H19" s="150">
        <v>0.91</v>
      </c>
      <c r="I19" s="126" t="s">
        <v>715</v>
      </c>
      <c r="J19" s="304">
        <v>1686846.26</v>
      </c>
      <c r="K19" s="290">
        <f t="shared" si="5"/>
        <v>843423</v>
      </c>
      <c r="L19" s="305">
        <f t="shared" si="0"/>
        <v>843423.26</v>
      </c>
      <c r="M19" s="225">
        <v>0.5</v>
      </c>
      <c r="N19" s="152">
        <v>0</v>
      </c>
      <c r="O19" s="152">
        <v>0</v>
      </c>
      <c r="P19" s="153">
        <f t="shared" si="6"/>
        <v>843423</v>
      </c>
      <c r="Q19" s="145"/>
      <c r="R19" s="145"/>
      <c r="S19" s="145"/>
      <c r="T19" s="145"/>
      <c r="U19" s="145"/>
      <c r="V19" s="145"/>
      <c r="W19" s="153"/>
      <c r="X19" s="141" t="b">
        <f t="shared" si="7"/>
        <v>1</v>
      </c>
      <c r="Y19" s="146">
        <f t="shared" si="8"/>
        <v>0.5</v>
      </c>
      <c r="Z19" s="147" t="b">
        <f t="shared" si="9"/>
        <v>1</v>
      </c>
      <c r="AA19" s="147" t="b">
        <f t="shared" si="10"/>
        <v>1</v>
      </c>
    </row>
    <row r="20" spans="1:27" ht="36" x14ac:dyDescent="0.25">
      <c r="A20" s="233" t="s">
        <v>61</v>
      </c>
      <c r="B20" s="223" t="s">
        <v>937</v>
      </c>
      <c r="C20" s="144" t="s">
        <v>85</v>
      </c>
      <c r="D20" s="232" t="s">
        <v>94</v>
      </c>
      <c r="E20" s="224" t="s">
        <v>102</v>
      </c>
      <c r="F20" s="127" t="s">
        <v>926</v>
      </c>
      <c r="G20" s="120" t="s">
        <v>99</v>
      </c>
      <c r="H20" s="162">
        <v>2.343</v>
      </c>
      <c r="I20" s="120" t="s">
        <v>943</v>
      </c>
      <c r="J20" s="306">
        <v>5690002.2999999998</v>
      </c>
      <c r="K20" s="299">
        <f t="shared" si="5"/>
        <v>2845001</v>
      </c>
      <c r="L20" s="307">
        <f t="shared" si="0"/>
        <v>2845001.3</v>
      </c>
      <c r="M20" s="122">
        <v>0.5</v>
      </c>
      <c r="N20" s="152">
        <v>0</v>
      </c>
      <c r="O20" s="152">
        <v>0</v>
      </c>
      <c r="P20" s="145">
        <v>507497</v>
      </c>
      <c r="Q20" s="145">
        <v>890507</v>
      </c>
      <c r="R20" s="145">
        <v>1446997</v>
      </c>
      <c r="S20" s="145"/>
      <c r="T20" s="145"/>
      <c r="U20" s="145"/>
      <c r="V20" s="145"/>
      <c r="W20" s="145"/>
      <c r="X20" s="141" t="b">
        <f t="shared" si="7"/>
        <v>1</v>
      </c>
      <c r="Y20" s="146">
        <f t="shared" si="8"/>
        <v>0.5</v>
      </c>
      <c r="Z20" s="147" t="b">
        <f t="shared" si="9"/>
        <v>1</v>
      </c>
      <c r="AA20" s="147" t="b">
        <f t="shared" si="10"/>
        <v>1</v>
      </c>
    </row>
    <row r="21" spans="1:27" ht="36" x14ac:dyDescent="0.25">
      <c r="A21" s="148" t="s">
        <v>62</v>
      </c>
      <c r="B21" s="239" t="s">
        <v>938</v>
      </c>
      <c r="C21" s="154" t="s">
        <v>84</v>
      </c>
      <c r="D21" s="240" t="s">
        <v>602</v>
      </c>
      <c r="E21" s="241" t="s">
        <v>114</v>
      </c>
      <c r="F21" s="236" t="s">
        <v>927</v>
      </c>
      <c r="G21" s="214" t="s">
        <v>100</v>
      </c>
      <c r="H21" s="237">
        <v>3.12</v>
      </c>
      <c r="I21" s="214" t="s">
        <v>501</v>
      </c>
      <c r="J21" s="308">
        <v>2096249.48</v>
      </c>
      <c r="K21" s="290">
        <f t="shared" si="5"/>
        <v>1048124</v>
      </c>
      <c r="L21" s="305">
        <f t="shared" si="0"/>
        <v>1048125.48</v>
      </c>
      <c r="M21" s="151">
        <v>0.5</v>
      </c>
      <c r="N21" s="152">
        <v>0</v>
      </c>
      <c r="O21" s="152">
        <v>0</v>
      </c>
      <c r="P21" s="153">
        <f t="shared" si="6"/>
        <v>1048124</v>
      </c>
      <c r="Q21" s="153"/>
      <c r="R21" s="153"/>
      <c r="S21" s="153"/>
      <c r="T21" s="153"/>
      <c r="U21" s="153"/>
      <c r="V21" s="153"/>
      <c r="W21" s="153"/>
      <c r="X21" s="141" t="b">
        <f t="shared" si="7"/>
        <v>1</v>
      </c>
      <c r="Y21" s="146">
        <f t="shared" si="8"/>
        <v>0.5</v>
      </c>
      <c r="Z21" s="147" t="b">
        <f t="shared" si="9"/>
        <v>1</v>
      </c>
      <c r="AA21" s="147" t="b">
        <f t="shared" si="10"/>
        <v>1</v>
      </c>
    </row>
    <row r="22" spans="1:27" ht="36" x14ac:dyDescent="0.25">
      <c r="A22" s="148" t="s">
        <v>63</v>
      </c>
      <c r="B22" s="215" t="s">
        <v>939</v>
      </c>
      <c r="C22" s="154" t="s">
        <v>84</v>
      </c>
      <c r="D22" s="227" t="s">
        <v>609</v>
      </c>
      <c r="E22" s="221" t="s">
        <v>108</v>
      </c>
      <c r="F22" s="124" t="s">
        <v>928</v>
      </c>
      <c r="G22" s="126" t="s">
        <v>100</v>
      </c>
      <c r="H22" s="150">
        <v>3.24</v>
      </c>
      <c r="I22" s="126" t="s">
        <v>461</v>
      </c>
      <c r="J22" s="304">
        <v>2506538.25</v>
      </c>
      <c r="K22" s="290">
        <f t="shared" si="5"/>
        <v>1253269</v>
      </c>
      <c r="L22" s="305">
        <f t="shared" si="0"/>
        <v>1253269.25</v>
      </c>
      <c r="M22" s="225">
        <v>0.5</v>
      </c>
      <c r="N22" s="152">
        <v>0</v>
      </c>
      <c r="O22" s="152">
        <v>0</v>
      </c>
      <c r="P22" s="153">
        <f t="shared" si="6"/>
        <v>1253269</v>
      </c>
      <c r="Q22" s="145"/>
      <c r="R22" s="145"/>
      <c r="S22" s="145"/>
      <c r="T22" s="145"/>
      <c r="U22" s="145"/>
      <c r="V22" s="145"/>
      <c r="W22" s="153"/>
      <c r="X22" s="141" t="b">
        <f t="shared" si="7"/>
        <v>1</v>
      </c>
      <c r="Y22" s="146">
        <f t="shared" si="8"/>
        <v>0.5</v>
      </c>
      <c r="Z22" s="147" t="b">
        <f t="shared" si="9"/>
        <v>1</v>
      </c>
      <c r="AA22" s="147" t="b">
        <f t="shared" si="10"/>
        <v>1</v>
      </c>
    </row>
    <row r="23" spans="1:27" ht="24" x14ac:dyDescent="0.25">
      <c r="A23" s="148" t="s">
        <v>64</v>
      </c>
      <c r="B23" s="215" t="s">
        <v>940</v>
      </c>
      <c r="C23" s="154" t="s">
        <v>84</v>
      </c>
      <c r="D23" s="227" t="s">
        <v>606</v>
      </c>
      <c r="E23" s="221" t="s">
        <v>117</v>
      </c>
      <c r="F23" s="124" t="s">
        <v>929</v>
      </c>
      <c r="G23" s="126" t="s">
        <v>99</v>
      </c>
      <c r="H23" s="150">
        <v>2.8450000000000002</v>
      </c>
      <c r="I23" s="126" t="s">
        <v>451</v>
      </c>
      <c r="J23" s="304">
        <v>2801414.88</v>
      </c>
      <c r="K23" s="290">
        <f t="shared" si="5"/>
        <v>1400707</v>
      </c>
      <c r="L23" s="305">
        <f t="shared" si="0"/>
        <v>1400707.88</v>
      </c>
      <c r="M23" s="225">
        <v>0.5</v>
      </c>
      <c r="N23" s="152">
        <v>0</v>
      </c>
      <c r="O23" s="152">
        <v>0</v>
      </c>
      <c r="P23" s="153">
        <f t="shared" si="6"/>
        <v>1400707</v>
      </c>
      <c r="Q23" s="145"/>
      <c r="R23" s="145"/>
      <c r="S23" s="145"/>
      <c r="T23" s="145"/>
      <c r="U23" s="145"/>
      <c r="V23" s="145"/>
      <c r="W23" s="153"/>
      <c r="X23" s="141" t="b">
        <f t="shared" si="7"/>
        <v>1</v>
      </c>
      <c r="Y23" s="146">
        <f t="shared" si="8"/>
        <v>0.5</v>
      </c>
      <c r="Z23" s="147" t="b">
        <f t="shared" si="9"/>
        <v>1</v>
      </c>
      <c r="AA23" s="147" t="b">
        <f t="shared" si="10"/>
        <v>1</v>
      </c>
    </row>
    <row r="24" spans="1:27" ht="24" x14ac:dyDescent="0.25">
      <c r="A24" s="148" t="s">
        <v>65</v>
      </c>
      <c r="B24" s="215" t="s">
        <v>941</v>
      </c>
      <c r="C24" s="154" t="s">
        <v>84</v>
      </c>
      <c r="D24" s="227" t="s">
        <v>604</v>
      </c>
      <c r="E24" s="221" t="s">
        <v>113</v>
      </c>
      <c r="F24" s="124" t="s">
        <v>930</v>
      </c>
      <c r="G24" s="126" t="s">
        <v>99</v>
      </c>
      <c r="H24" s="150">
        <v>1.534</v>
      </c>
      <c r="I24" s="126" t="s">
        <v>445</v>
      </c>
      <c r="J24" s="304">
        <v>2674935.09</v>
      </c>
      <c r="K24" s="290">
        <f t="shared" si="5"/>
        <v>1337467</v>
      </c>
      <c r="L24" s="305">
        <f t="shared" si="0"/>
        <v>1337468.0899999999</v>
      </c>
      <c r="M24" s="225">
        <v>0.5</v>
      </c>
      <c r="N24" s="152">
        <v>0</v>
      </c>
      <c r="O24" s="152">
        <v>0</v>
      </c>
      <c r="P24" s="153">
        <f t="shared" si="6"/>
        <v>1337467</v>
      </c>
      <c r="Q24" s="145"/>
      <c r="R24" s="145"/>
      <c r="S24" s="145"/>
      <c r="T24" s="145"/>
      <c r="U24" s="145"/>
      <c r="V24" s="145"/>
      <c r="W24" s="153"/>
      <c r="X24" s="141" t="b">
        <f t="shared" si="7"/>
        <v>1</v>
      </c>
      <c r="Y24" s="146">
        <f t="shared" si="8"/>
        <v>0.5</v>
      </c>
      <c r="Z24" s="147" t="b">
        <f t="shared" si="9"/>
        <v>1</v>
      </c>
      <c r="AA24" s="147" t="b">
        <f t="shared" si="10"/>
        <v>1</v>
      </c>
    </row>
    <row r="25" spans="1:27" ht="22.9" x14ac:dyDescent="0.3">
      <c r="A25" s="220" t="s">
        <v>944</v>
      </c>
      <c r="B25" s="215" t="s">
        <v>942</v>
      </c>
      <c r="C25" s="154" t="s">
        <v>84</v>
      </c>
      <c r="D25" s="227" t="s">
        <v>608</v>
      </c>
      <c r="E25" s="221" t="s">
        <v>118</v>
      </c>
      <c r="F25" s="124" t="s">
        <v>931</v>
      </c>
      <c r="G25" s="126" t="s">
        <v>99</v>
      </c>
      <c r="H25" s="150">
        <v>1.4079999999999999</v>
      </c>
      <c r="I25" s="126" t="s">
        <v>464</v>
      </c>
      <c r="J25" s="304">
        <v>2500000</v>
      </c>
      <c r="K25" s="290">
        <v>474518.87</v>
      </c>
      <c r="L25" s="305">
        <f t="shared" si="0"/>
        <v>2025481.13</v>
      </c>
      <c r="M25" s="225">
        <v>0.5</v>
      </c>
      <c r="N25" s="152">
        <v>0</v>
      </c>
      <c r="O25" s="152">
        <v>0</v>
      </c>
      <c r="P25" s="153">
        <f t="shared" si="6"/>
        <v>474518.87</v>
      </c>
      <c r="Q25" s="145"/>
      <c r="R25" s="145"/>
      <c r="S25" s="145"/>
      <c r="T25" s="145"/>
      <c r="U25" s="145"/>
      <c r="V25" s="145"/>
      <c r="W25" s="153"/>
      <c r="X25" s="141" t="b">
        <f t="shared" si="7"/>
        <v>1</v>
      </c>
      <c r="Y25" s="146">
        <f t="shared" si="8"/>
        <v>0.1898</v>
      </c>
      <c r="Z25" s="147" t="b">
        <f t="shared" si="9"/>
        <v>0</v>
      </c>
      <c r="AA25" s="147" t="b">
        <f t="shared" si="10"/>
        <v>1</v>
      </c>
    </row>
    <row r="26" spans="1:27" ht="20.100000000000001" customHeight="1" x14ac:dyDescent="0.3">
      <c r="A26" s="416" t="s">
        <v>43</v>
      </c>
      <c r="B26" s="417"/>
      <c r="C26" s="417"/>
      <c r="D26" s="417"/>
      <c r="E26" s="417"/>
      <c r="F26" s="417"/>
      <c r="G26" s="418"/>
      <c r="H26" s="129">
        <f>SUM(H3:H25)</f>
        <v>51.175999999999995</v>
      </c>
      <c r="I26" s="130" t="s">
        <v>13</v>
      </c>
      <c r="J26" s="155">
        <f>SUM(J3:J25)</f>
        <v>75286818.129999995</v>
      </c>
      <c r="K26" s="155">
        <f>SUM(K3:K25)</f>
        <v>37695902.869999997</v>
      </c>
      <c r="L26" s="155">
        <f>SUM(L3:L25)</f>
        <v>37590915.259999998</v>
      </c>
      <c r="M26" s="163" t="s">
        <v>13</v>
      </c>
      <c r="N26" s="155">
        <f t="shared" ref="N26:W26" si="11">SUM(N3:N25)</f>
        <v>0</v>
      </c>
      <c r="O26" s="155">
        <f t="shared" si="11"/>
        <v>0</v>
      </c>
      <c r="P26" s="155">
        <f t="shared" si="11"/>
        <v>34186593.869999997</v>
      </c>
      <c r="Q26" s="155">
        <f t="shared" si="11"/>
        <v>2062312</v>
      </c>
      <c r="R26" s="155">
        <f t="shared" si="11"/>
        <v>1446997</v>
      </c>
      <c r="S26" s="155">
        <f t="shared" si="11"/>
        <v>0</v>
      </c>
      <c r="T26" s="155">
        <f t="shared" si="11"/>
        <v>0</v>
      </c>
      <c r="U26" s="155">
        <f t="shared" si="11"/>
        <v>0</v>
      </c>
      <c r="V26" s="155">
        <f t="shared" si="11"/>
        <v>0</v>
      </c>
      <c r="W26" s="155">
        <f t="shared" si="11"/>
        <v>0</v>
      </c>
      <c r="X26" s="141" t="b">
        <f t="shared" si="1"/>
        <v>1</v>
      </c>
      <c r="Y26" s="146">
        <f t="shared" si="2"/>
        <v>0.50070000000000003</v>
      </c>
      <c r="Z26" s="147" t="s">
        <v>13</v>
      </c>
      <c r="AA26" s="147" t="b">
        <f t="shared" si="4"/>
        <v>1</v>
      </c>
    </row>
    <row r="27" spans="1:27" ht="20.100000000000001" customHeight="1" x14ac:dyDescent="0.3">
      <c r="A27" s="416" t="s">
        <v>37</v>
      </c>
      <c r="B27" s="417"/>
      <c r="C27" s="417"/>
      <c r="D27" s="417"/>
      <c r="E27" s="417"/>
      <c r="F27" s="417"/>
      <c r="G27" s="418"/>
      <c r="H27" s="129">
        <f>SUMIF($C$3:$C$25,"N",H3:H25)</f>
        <v>46.317</v>
      </c>
      <c r="I27" s="130" t="s">
        <v>13</v>
      </c>
      <c r="J27" s="155">
        <f>SUMIF($C$3:$C$25,"N",J3:J25)</f>
        <v>64881987.290000007</v>
      </c>
      <c r="K27" s="155">
        <f>SUMIF($C$3:$C$25,"N",K3:K25)</f>
        <v>32493487.870000001</v>
      </c>
      <c r="L27" s="155">
        <f>SUMIF($C$3:$C$25,"N",L3:L25)</f>
        <v>32388499.419999998</v>
      </c>
      <c r="M27" s="163" t="s">
        <v>13</v>
      </c>
      <c r="N27" s="155">
        <f t="shared" ref="N27:W27" si="12">SUMIF($C$3:$C$25,"N",N3:N25)</f>
        <v>0</v>
      </c>
      <c r="O27" s="155">
        <f t="shared" si="12"/>
        <v>0</v>
      </c>
      <c r="P27" s="155">
        <f t="shared" si="12"/>
        <v>32493487.870000001</v>
      </c>
      <c r="Q27" s="155">
        <f t="shared" si="12"/>
        <v>0</v>
      </c>
      <c r="R27" s="155">
        <f t="shared" si="12"/>
        <v>0</v>
      </c>
      <c r="S27" s="155">
        <f t="shared" si="12"/>
        <v>0</v>
      </c>
      <c r="T27" s="155">
        <f t="shared" si="12"/>
        <v>0</v>
      </c>
      <c r="U27" s="155">
        <f t="shared" si="12"/>
        <v>0</v>
      </c>
      <c r="V27" s="155">
        <f t="shared" si="12"/>
        <v>0</v>
      </c>
      <c r="W27" s="155">
        <f t="shared" si="12"/>
        <v>0</v>
      </c>
      <c r="X27" s="141" t="b">
        <f t="shared" si="1"/>
        <v>1</v>
      </c>
      <c r="Y27" s="146">
        <f t="shared" si="2"/>
        <v>0.50080000000000002</v>
      </c>
      <c r="Z27" s="147" t="s">
        <v>13</v>
      </c>
      <c r="AA27" s="147" t="b">
        <f t="shared" si="4"/>
        <v>1</v>
      </c>
    </row>
    <row r="28" spans="1:27" ht="20.100000000000001" customHeight="1" x14ac:dyDescent="0.3">
      <c r="A28" s="407" t="s">
        <v>38</v>
      </c>
      <c r="B28" s="408"/>
      <c r="C28" s="408"/>
      <c r="D28" s="408"/>
      <c r="E28" s="408"/>
      <c r="F28" s="408"/>
      <c r="G28" s="409"/>
      <c r="H28" s="132">
        <f>SUMIF($C$3:$C$25,"W",H3:H25)</f>
        <v>4.859</v>
      </c>
      <c r="I28" s="133" t="s">
        <v>13</v>
      </c>
      <c r="J28" s="156">
        <f>SUMIF($C$3:$C$25,"W",J3:J25)</f>
        <v>10404830.84</v>
      </c>
      <c r="K28" s="156">
        <f>SUMIF($C$3:$C$25,"W",K3:K25)</f>
        <v>5202415</v>
      </c>
      <c r="L28" s="156">
        <f>SUMIF($C$3:$C$25,"W",L3:L25)</f>
        <v>5202415.84</v>
      </c>
      <c r="M28" s="165" t="s">
        <v>13</v>
      </c>
      <c r="N28" s="156">
        <f t="shared" ref="N28:W28" si="13">SUMIF($C$3:$C$25,"W",N3:N25)</f>
        <v>0</v>
      </c>
      <c r="O28" s="156">
        <f t="shared" si="13"/>
        <v>0</v>
      </c>
      <c r="P28" s="156">
        <f t="shared" si="13"/>
        <v>1693106</v>
      </c>
      <c r="Q28" s="156">
        <f t="shared" si="13"/>
        <v>2062312</v>
      </c>
      <c r="R28" s="156">
        <f t="shared" si="13"/>
        <v>1446997</v>
      </c>
      <c r="S28" s="156">
        <f t="shared" si="13"/>
        <v>0</v>
      </c>
      <c r="T28" s="156">
        <f t="shared" si="13"/>
        <v>0</v>
      </c>
      <c r="U28" s="156">
        <f t="shared" si="13"/>
        <v>0</v>
      </c>
      <c r="V28" s="156">
        <f t="shared" si="13"/>
        <v>0</v>
      </c>
      <c r="W28" s="156">
        <f t="shared" si="13"/>
        <v>0</v>
      </c>
      <c r="X28" s="141" t="b">
        <f t="shared" si="1"/>
        <v>1</v>
      </c>
      <c r="Y28" s="146">
        <f t="shared" si="2"/>
        <v>0.5</v>
      </c>
      <c r="Z28" s="147" t="s">
        <v>13</v>
      </c>
      <c r="AA28" s="147" t="b">
        <f t="shared" si="4"/>
        <v>1</v>
      </c>
    </row>
    <row r="29" spans="1:27" ht="14.1" customHeight="1" x14ac:dyDescent="0.3">
      <c r="A29" s="136" t="s">
        <v>23</v>
      </c>
      <c r="B29" s="117"/>
      <c r="C29" s="117"/>
      <c r="D29" s="168"/>
      <c r="E29" s="117"/>
      <c r="F29" s="117"/>
      <c r="G29" s="117"/>
      <c r="H29" s="117"/>
      <c r="I29" s="117"/>
      <c r="J29" s="309"/>
      <c r="K29" s="294"/>
      <c r="L29" s="294"/>
      <c r="M29" s="119"/>
      <c r="N29" s="117"/>
      <c r="O29" s="138"/>
      <c r="P29" s="117"/>
      <c r="Q29" s="117"/>
      <c r="R29" s="117"/>
      <c r="S29" s="117"/>
      <c r="T29" s="117"/>
      <c r="U29" s="117"/>
      <c r="V29" s="117"/>
      <c r="W29" s="117"/>
    </row>
    <row r="30" spans="1:27" ht="14.1" customHeight="1" x14ac:dyDescent="0.25">
      <c r="A30" s="139" t="s">
        <v>24</v>
      </c>
      <c r="B30" s="117"/>
      <c r="C30" s="117"/>
      <c r="D30" s="168"/>
      <c r="E30" s="117"/>
      <c r="F30" s="117"/>
      <c r="G30" s="117"/>
      <c r="H30" s="117"/>
      <c r="I30" s="117"/>
      <c r="J30" s="309"/>
      <c r="K30" s="294"/>
      <c r="L30" s="294"/>
      <c r="M30" s="119"/>
      <c r="N30" s="117"/>
      <c r="O30" s="117"/>
      <c r="P30" s="117"/>
      <c r="Q30" s="117"/>
      <c r="R30" s="117"/>
      <c r="S30" s="117"/>
      <c r="T30" s="117"/>
      <c r="U30" s="117"/>
      <c r="V30" s="117"/>
      <c r="W30" s="117"/>
    </row>
    <row r="31" spans="1:27" ht="14.1" customHeight="1" x14ac:dyDescent="0.25">
      <c r="A31" s="136" t="s">
        <v>34</v>
      </c>
      <c r="B31" s="117"/>
      <c r="C31" s="117"/>
      <c r="D31" s="168"/>
      <c r="E31" s="117"/>
      <c r="F31" s="117"/>
      <c r="G31" s="117"/>
      <c r="H31" s="117"/>
      <c r="I31" s="117"/>
      <c r="J31" s="309"/>
      <c r="K31" s="294"/>
      <c r="L31" s="294"/>
      <c r="M31" s="119"/>
      <c r="N31" s="117"/>
      <c r="O31" s="117"/>
      <c r="P31" s="117"/>
      <c r="Q31" s="117"/>
      <c r="R31" s="117"/>
      <c r="S31" s="117"/>
      <c r="T31" s="117"/>
      <c r="U31" s="117"/>
      <c r="V31" s="117"/>
      <c r="W31" s="117"/>
    </row>
    <row r="32" spans="1:27" ht="14.1" customHeight="1" x14ac:dyDescent="0.2">
      <c r="A32" s="140" t="s">
        <v>1114</v>
      </c>
      <c r="B32" s="117"/>
      <c r="C32" s="117"/>
      <c r="D32" s="168"/>
      <c r="E32" s="117"/>
      <c r="F32" s="117"/>
      <c r="G32" s="117"/>
      <c r="H32" s="117"/>
      <c r="I32" s="117"/>
      <c r="J32" s="309"/>
      <c r="K32" s="294"/>
      <c r="L32" s="294"/>
      <c r="M32" s="119"/>
      <c r="N32" s="117"/>
      <c r="O32" s="117"/>
      <c r="P32" s="117"/>
      <c r="Q32" s="117"/>
      <c r="R32" s="117"/>
      <c r="S32" s="117"/>
      <c r="T32" s="117"/>
      <c r="U32" s="117"/>
      <c r="V32" s="117"/>
      <c r="W32" s="117"/>
    </row>
    <row r="33" spans="1:1" ht="27" customHeight="1" x14ac:dyDescent="0.25">
      <c r="A33" s="167"/>
    </row>
  </sheetData>
  <protectedRanges>
    <protectedRange sqref="F3:F14" name="Rozstęp1_1"/>
    <protectedRange sqref="G3:G25" name="Rozstęp1_2"/>
    <protectedRange sqref="I3:I25" name="Rozstęp1_4"/>
    <protectedRange sqref="H3:H25" name="Rozstęp1_6"/>
    <protectedRange sqref="J3:J25" name="Rozstęp1_7"/>
    <protectedRange sqref="F15:F25" name="Rozstęp1_3"/>
  </protectedRanges>
  <dataConsolidate/>
  <customSheetViews>
    <customSheetView guid="{E572C057-A333-4F45-A887-53F28B4A59DD}" showPageBreaks="1" showGridLines="0" fitToPage="1" printArea="1" view="pageBreakPreview">
      <selection activeCell="H4" sqref="H4"/>
      <pageMargins left="0.23622047244094491" right="0.23622047244094491" top="0.74803149606299213" bottom="0.74803149606299213" header="0.31496062992125984" footer="0.31496062992125984"/>
      <pageSetup paperSize="8" scale="36" fitToHeight="0" orientation="landscape" r:id="rId1"/>
      <headerFooter>
        <oddHeader>&amp;Lwojewództwo kujawsko-pomorskie - zadania powiatowe lista rezerwowa</oddHeader>
        <oddFooter>Strona &amp;P z &amp;N</oddFooter>
      </headerFooter>
    </customSheetView>
    <customSheetView guid="{6746EC04-5D7E-47D2-B503-97B5E5817983}" scale="80" showPageBreaks="1" showGridLines="0" fitToPage="1" printArea="1" view="pageBreakPreview" topLeftCell="A11">
      <selection activeCell="L16" sqref="L16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2"/>
      <headerFooter>
        <oddHeader>&amp;Lwojewództwo kujawsko-pomorskie - zadania powiatowe lista rezerwowa</oddHeader>
        <oddFooter>Strona &amp;P z &amp;N</oddFooter>
      </headerFooter>
    </customSheetView>
    <customSheetView guid="{52EA149E-1919-4AEE-997B-A1DCF9091CAD}" scale="80" showPageBreaks="1" showGridLines="0" fitToPage="1" printArea="1" view="pageBreakPreview" topLeftCell="A11">
      <selection activeCell="L16" sqref="L16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3"/>
      <headerFooter>
        <oddHeader>&amp;Lwojewództwo kujawsko-pomorskie - zadania powiatowe lista rezerwowa</oddHeader>
        <oddFooter>Strona &amp;P z &amp;N</oddFooter>
      </headerFooter>
    </customSheetView>
    <customSheetView guid="{8DFF20C2-9100-42E7-B71B-A5D866A53886}" scale="80" showPageBreaks="1" showGridLines="0" fitToPage="1" printArea="1" view="pageBreakPreview" topLeftCell="A11">
      <selection activeCell="L16" sqref="L16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4"/>
      <headerFooter>
        <oddHeader>&amp;Lwojewództwo kujawsko-pomorskie - zadania powiatowe lista rezerwowa</oddHeader>
        <oddFooter>Strona &amp;P z &amp;N</oddFooter>
      </headerFooter>
    </customSheetView>
    <customSheetView guid="{63B2D0D2-80CD-45DF-A322-65C39A12E93E}" scale="78" showPageBreaks="1" showGridLines="0" fitToPage="1" printArea="1" view="pageBreakPreview">
      <selection activeCell="H3" sqref="H3"/>
      <pageMargins left="0.23622047244094491" right="0.23622047244094491" top="0.74803149606299213" bottom="0.74803149606299213" header="0.31496062992125984" footer="0.31496062992125984"/>
      <pageSetup paperSize="8" scale="55" fitToHeight="0" orientation="landscape" r:id="rId5"/>
      <headerFooter>
        <oddHeader>&amp;Lwojewództwo kujawsko-pomorskie - zadania powiatowe lista rezerwowa</oddHeader>
        <oddFooter>Strona &amp;P z &amp;N</oddFooter>
      </headerFooter>
    </customSheetView>
  </customSheetViews>
  <mergeCells count="17">
    <mergeCell ref="J1:J2"/>
    <mergeCell ref="K1:K2"/>
    <mergeCell ref="L1:L2"/>
    <mergeCell ref="M1:M2"/>
    <mergeCell ref="N1:W1"/>
    <mergeCell ref="A28:G28"/>
    <mergeCell ref="I1:I2"/>
    <mergeCell ref="A1:A2"/>
    <mergeCell ref="B1:B2"/>
    <mergeCell ref="C1:C2"/>
    <mergeCell ref="F1:F2"/>
    <mergeCell ref="G1:G2"/>
    <mergeCell ref="H1:H2"/>
    <mergeCell ref="D1:D2"/>
    <mergeCell ref="A26:G26"/>
    <mergeCell ref="E1:E2"/>
    <mergeCell ref="A27:G27"/>
  </mergeCells>
  <conditionalFormatting sqref="AA28 X3:AA25">
    <cfRule type="cellIs" dxfId="22" priority="39" operator="equal">
      <formula>FALSE</formula>
    </cfRule>
  </conditionalFormatting>
  <conditionalFormatting sqref="Y28:Z28">
    <cfRule type="cellIs" dxfId="21" priority="42" operator="equal">
      <formula>FALSE</formula>
    </cfRule>
  </conditionalFormatting>
  <conditionalFormatting sqref="X28">
    <cfRule type="cellIs" dxfId="20" priority="41" operator="equal">
      <formula>FALSE</formula>
    </cfRule>
  </conditionalFormatting>
  <conditionalFormatting sqref="X28:Z28 X3:Z25">
    <cfRule type="containsText" dxfId="19" priority="40" operator="containsText" text="fałsz">
      <formula>NOT(ISERROR(SEARCH("fałsz",X3)))</formula>
    </cfRule>
  </conditionalFormatting>
  <conditionalFormatting sqref="AA28">
    <cfRule type="cellIs" dxfId="18" priority="38" operator="equal">
      <formula>FALSE</formula>
    </cfRule>
  </conditionalFormatting>
  <conditionalFormatting sqref="Y26:Z26">
    <cfRule type="cellIs" dxfId="17" priority="35" operator="equal">
      <formula>FALSE</formula>
    </cfRule>
  </conditionalFormatting>
  <conditionalFormatting sqref="X26">
    <cfRule type="cellIs" dxfId="16" priority="34" operator="equal">
      <formula>FALSE</formula>
    </cfRule>
  </conditionalFormatting>
  <conditionalFormatting sqref="X26:Z26">
    <cfRule type="containsText" dxfId="15" priority="33" operator="containsText" text="fałsz">
      <formula>NOT(ISERROR(SEARCH("fałsz",X26)))</formula>
    </cfRule>
  </conditionalFormatting>
  <conditionalFormatting sqref="AA26">
    <cfRule type="cellIs" dxfId="14" priority="32" operator="equal">
      <formula>FALSE</formula>
    </cfRule>
  </conditionalFormatting>
  <conditionalFormatting sqref="AA26">
    <cfRule type="cellIs" dxfId="13" priority="31" operator="equal">
      <formula>FALSE</formula>
    </cfRule>
  </conditionalFormatting>
  <conditionalFormatting sqref="Y27:Z27">
    <cfRule type="cellIs" dxfId="12" priority="30" operator="equal">
      <formula>FALSE</formula>
    </cfRule>
  </conditionalFormatting>
  <conditionalFormatting sqref="X27">
    <cfRule type="cellIs" dxfId="11" priority="29" operator="equal">
      <formula>FALSE</formula>
    </cfRule>
  </conditionalFormatting>
  <conditionalFormatting sqref="X27:Z27">
    <cfRule type="containsText" dxfId="10" priority="28" operator="containsText" text="fałsz">
      <formula>NOT(ISERROR(SEARCH("fałsz",X27)))</formula>
    </cfRule>
  </conditionalFormatting>
  <conditionalFormatting sqref="AA27">
    <cfRule type="cellIs" dxfId="9" priority="27" operator="equal">
      <formula>FALSE</formula>
    </cfRule>
  </conditionalFormatting>
  <conditionalFormatting sqref="AA27">
    <cfRule type="cellIs" dxfId="8" priority="26" operator="equal">
      <formula>FALSE</formula>
    </cfRule>
  </conditionalFormatting>
  <conditionalFormatting sqref="B3:B25 D3:J25">
    <cfRule type="expression" dxfId="7" priority="24">
      <formula>$H3="TAK"</formula>
    </cfRule>
  </conditionalFormatting>
  <conditionalFormatting sqref="Q5">
    <cfRule type="expression" dxfId="6" priority="13">
      <formula>$H5="TAK"</formula>
    </cfRule>
  </conditionalFormatting>
  <conditionalFormatting sqref="J3:J13 J15:J25">
    <cfRule type="expression" dxfId="5" priority="17">
      <formula>IF(IF($K3&lt;=2,1,0)*IF($T3&gt;=10000000,1,0),1,0)</formula>
    </cfRule>
  </conditionalFormatting>
  <conditionalFormatting sqref="J14">
    <cfRule type="expression" dxfId="4" priority="74">
      <formula>IF(IF($K14&lt;=2,1,0)*IF(#REF!&gt;=10000000,1,0),1,0)</formula>
    </cfRule>
  </conditionalFormatting>
  <dataValidations count="3">
    <dataValidation type="list" allowBlank="1" showInputMessage="1" showErrorMessage="1" sqref="C3:C25">
      <formula1>"N,W"</formula1>
    </dataValidation>
    <dataValidation type="textLength" operator="equal" allowBlank="1" showInputMessage="1" showErrorMessage="1" sqref="E3:E25">
      <formula1>4</formula1>
    </dataValidation>
    <dataValidation type="list" showInputMessage="1" showErrorMessage="1" sqref="G3:G25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6"/>
  <headerFooter>
    <oddHeader>&amp;Lwojewództwo kujawsko-pomorskie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8"/>
  <sheetViews>
    <sheetView showGridLines="0" view="pageBreakPreview" zoomScale="90" zoomScaleNormal="78" zoomScaleSheetLayoutView="90" workbookViewId="0">
      <selection sqref="A1:A2"/>
    </sheetView>
  </sheetViews>
  <sheetFormatPr defaultColWidth="9.140625" defaultRowHeight="12" x14ac:dyDescent="0.25"/>
  <cols>
    <col min="1" max="1" width="5" style="160" customWidth="1"/>
    <col min="2" max="2" width="16.140625" style="160" customWidth="1"/>
    <col min="3" max="3" width="12.7109375" style="160" customWidth="1"/>
    <col min="4" max="4" width="14.5703125" style="160" customWidth="1"/>
    <col min="5" max="5" width="10.7109375" style="160" customWidth="1"/>
    <col min="6" max="6" width="14" style="160" customWidth="1"/>
    <col min="7" max="7" width="45" style="160" customWidth="1"/>
    <col min="8" max="8" width="8.7109375" style="160" customWidth="1"/>
    <col min="9" max="10" width="15.85546875" style="160" customWidth="1"/>
    <col min="11" max="11" width="15.5703125" style="310" customWidth="1"/>
    <col min="12" max="13" width="15.5703125" style="311" customWidth="1"/>
    <col min="14" max="14" width="15.7109375" style="141" customWidth="1"/>
    <col min="15" max="18" width="14.7109375" style="160" customWidth="1"/>
    <col min="19" max="19" width="10.7109375" style="160" customWidth="1"/>
    <col min="20" max="20" width="12.7109375" style="160" customWidth="1"/>
    <col min="21" max="24" width="9.85546875" style="160" customWidth="1"/>
    <col min="25" max="25" width="12" style="160" customWidth="1"/>
    <col min="26" max="28" width="15.7109375" style="160" customWidth="1"/>
    <col min="29" max="16384" width="9.140625" style="160"/>
  </cols>
  <sheetData>
    <row r="1" spans="1:28" s="269" customFormat="1" ht="20.100000000000001" customHeight="1" x14ac:dyDescent="0.25">
      <c r="A1" s="410" t="s">
        <v>4</v>
      </c>
      <c r="B1" s="410" t="s">
        <v>5</v>
      </c>
      <c r="C1" s="412" t="s">
        <v>32</v>
      </c>
      <c r="D1" s="414" t="s">
        <v>6</v>
      </c>
      <c r="E1" s="414" t="s">
        <v>31</v>
      </c>
      <c r="F1" s="414" t="s">
        <v>14</v>
      </c>
      <c r="G1" s="410" t="s">
        <v>7</v>
      </c>
      <c r="H1" s="410" t="s">
        <v>25</v>
      </c>
      <c r="I1" s="410" t="s">
        <v>435</v>
      </c>
      <c r="J1" s="410" t="s">
        <v>26</v>
      </c>
      <c r="K1" s="390" t="s">
        <v>8</v>
      </c>
      <c r="L1" s="410" t="s">
        <v>9</v>
      </c>
      <c r="M1" s="414" t="s">
        <v>12</v>
      </c>
      <c r="N1" s="410" t="s">
        <v>10</v>
      </c>
      <c r="O1" s="410" t="s">
        <v>11</v>
      </c>
      <c r="P1" s="410"/>
      <c r="Q1" s="410"/>
      <c r="R1" s="410"/>
      <c r="S1" s="410"/>
      <c r="T1" s="410"/>
      <c r="U1" s="410"/>
      <c r="V1" s="410"/>
      <c r="W1" s="410"/>
      <c r="X1" s="410"/>
    </row>
    <row r="2" spans="1:28" s="269" customFormat="1" ht="28.5" customHeight="1" x14ac:dyDescent="0.25">
      <c r="A2" s="410"/>
      <c r="B2" s="410"/>
      <c r="C2" s="413"/>
      <c r="D2" s="415"/>
      <c r="E2" s="415"/>
      <c r="F2" s="415"/>
      <c r="G2" s="410"/>
      <c r="H2" s="410"/>
      <c r="I2" s="410"/>
      <c r="J2" s="410"/>
      <c r="K2" s="390"/>
      <c r="L2" s="410"/>
      <c r="M2" s="415"/>
      <c r="N2" s="410"/>
      <c r="O2" s="244">
        <v>2019</v>
      </c>
      <c r="P2" s="244">
        <v>2020</v>
      </c>
      <c r="Q2" s="244">
        <v>2021</v>
      </c>
      <c r="R2" s="244">
        <v>2022</v>
      </c>
      <c r="S2" s="244">
        <v>2023</v>
      </c>
      <c r="T2" s="244">
        <v>2024</v>
      </c>
      <c r="U2" s="244">
        <v>2025</v>
      </c>
      <c r="V2" s="244">
        <v>2026</v>
      </c>
      <c r="W2" s="244">
        <v>2027</v>
      </c>
      <c r="X2" s="244">
        <v>2028</v>
      </c>
      <c r="Y2" s="270" t="s">
        <v>27</v>
      </c>
      <c r="Z2" s="270" t="s">
        <v>28</v>
      </c>
      <c r="AA2" s="270" t="s">
        <v>29</v>
      </c>
      <c r="AB2" s="254" t="s">
        <v>30</v>
      </c>
    </row>
    <row r="3" spans="1:28" ht="60" x14ac:dyDescent="0.25">
      <c r="A3" s="242" t="s">
        <v>44</v>
      </c>
      <c r="B3" s="345" t="s">
        <v>763</v>
      </c>
      <c r="C3" s="123" t="s">
        <v>84</v>
      </c>
      <c r="D3" s="330" t="s">
        <v>235</v>
      </c>
      <c r="E3" s="346" t="s">
        <v>322</v>
      </c>
      <c r="F3" s="347" t="s">
        <v>199</v>
      </c>
      <c r="G3" s="330" t="s">
        <v>839</v>
      </c>
      <c r="H3" s="125" t="s">
        <v>99</v>
      </c>
      <c r="I3" s="332">
        <v>2.3809999999999998</v>
      </c>
      <c r="J3" s="125" t="s">
        <v>498</v>
      </c>
      <c r="K3" s="333">
        <v>1305519.8</v>
      </c>
      <c r="L3" s="333">
        <f>ROUNDDOWN(K3*N3,0)</f>
        <v>652759</v>
      </c>
      <c r="M3" s="348">
        <f>K3-L3</f>
        <v>652760.80000000005</v>
      </c>
      <c r="N3" s="349">
        <v>0.5</v>
      </c>
      <c r="O3" s="350">
        <v>0</v>
      </c>
      <c r="P3" s="350">
        <v>0</v>
      </c>
      <c r="Q3" s="207">
        <f>L3</f>
        <v>652759</v>
      </c>
      <c r="R3" s="207"/>
      <c r="S3" s="207"/>
      <c r="T3" s="207"/>
      <c r="U3" s="207"/>
      <c r="V3" s="207"/>
      <c r="W3" s="207"/>
      <c r="X3" s="207"/>
      <c r="Y3" s="141" t="b">
        <f t="shared" ref="Y3:Y42" si="0">L3=SUM(O3:X3)</f>
        <v>1</v>
      </c>
      <c r="Z3" s="146">
        <f t="shared" ref="Z3:Z56" si="1">ROUND(L3/K3,4)</f>
        <v>0.5</v>
      </c>
      <c r="AA3" s="147" t="b">
        <f t="shared" ref="AA3:AA56" si="2">Z3=N3</f>
        <v>1</v>
      </c>
      <c r="AB3" s="147" t="b">
        <f t="shared" ref="AB3:AB56" si="3">K3=L3+M3</f>
        <v>1</v>
      </c>
    </row>
    <row r="4" spans="1:28" x14ac:dyDescent="0.3">
      <c r="A4" s="242" t="s">
        <v>45</v>
      </c>
      <c r="B4" s="345" t="s">
        <v>764</v>
      </c>
      <c r="C4" s="123" t="s">
        <v>84</v>
      </c>
      <c r="D4" s="330" t="s">
        <v>223</v>
      </c>
      <c r="E4" s="346" t="s">
        <v>425</v>
      </c>
      <c r="F4" s="347" t="s">
        <v>196</v>
      </c>
      <c r="G4" s="330" t="s">
        <v>840</v>
      </c>
      <c r="H4" s="125" t="s">
        <v>99</v>
      </c>
      <c r="I4" s="332">
        <v>0.71299999999999997</v>
      </c>
      <c r="J4" s="125" t="s">
        <v>726</v>
      </c>
      <c r="K4" s="333">
        <v>947695.43</v>
      </c>
      <c r="L4" s="333">
        <f t="shared" ref="L4:L65" si="4">ROUNDDOWN(K4*N4,0)</f>
        <v>473847</v>
      </c>
      <c r="M4" s="348">
        <f t="shared" ref="M4:M60" si="5">K4-L4</f>
        <v>473848.43000000005</v>
      </c>
      <c r="N4" s="349">
        <v>0.5</v>
      </c>
      <c r="O4" s="350">
        <v>0</v>
      </c>
      <c r="P4" s="350">
        <v>0</v>
      </c>
      <c r="Q4" s="207">
        <f t="shared" ref="Q4:Q65" si="6">L4</f>
        <v>473847</v>
      </c>
      <c r="R4" s="207"/>
      <c r="S4" s="207"/>
      <c r="T4" s="207"/>
      <c r="U4" s="207"/>
      <c r="V4" s="207"/>
      <c r="W4" s="207"/>
      <c r="X4" s="207"/>
      <c r="Y4" s="141" t="b">
        <f t="shared" si="0"/>
        <v>1</v>
      </c>
      <c r="Z4" s="146">
        <f t="shared" si="1"/>
        <v>0.5</v>
      </c>
      <c r="AA4" s="147" t="b">
        <f t="shared" si="2"/>
        <v>1</v>
      </c>
      <c r="AB4" s="147" t="b">
        <f t="shared" si="3"/>
        <v>1</v>
      </c>
    </row>
    <row r="5" spans="1:28" ht="36" x14ac:dyDescent="0.25">
      <c r="A5" s="242" t="s">
        <v>46</v>
      </c>
      <c r="B5" s="345" t="s">
        <v>765</v>
      </c>
      <c r="C5" s="123" t="s">
        <v>84</v>
      </c>
      <c r="D5" s="330" t="s">
        <v>305</v>
      </c>
      <c r="E5" s="346" t="s">
        <v>416</v>
      </c>
      <c r="F5" s="347" t="s">
        <v>202</v>
      </c>
      <c r="G5" s="330" t="s">
        <v>841</v>
      </c>
      <c r="H5" s="125" t="s">
        <v>98</v>
      </c>
      <c r="I5" s="332">
        <v>0.84299999999999997</v>
      </c>
      <c r="J5" s="125" t="s">
        <v>445</v>
      </c>
      <c r="K5" s="333">
        <v>764437.18</v>
      </c>
      <c r="L5" s="333">
        <f t="shared" si="4"/>
        <v>420440</v>
      </c>
      <c r="M5" s="348">
        <f t="shared" si="5"/>
        <v>343997.18000000005</v>
      </c>
      <c r="N5" s="349">
        <v>0.55000000000000004</v>
      </c>
      <c r="O5" s="350">
        <v>0</v>
      </c>
      <c r="P5" s="350">
        <v>0</v>
      </c>
      <c r="Q5" s="207">
        <f t="shared" si="6"/>
        <v>420440</v>
      </c>
      <c r="R5" s="207"/>
      <c r="S5" s="207"/>
      <c r="T5" s="207"/>
      <c r="U5" s="207"/>
      <c r="V5" s="207"/>
      <c r="W5" s="207"/>
      <c r="X5" s="207"/>
      <c r="Y5" s="141" t="b">
        <f t="shared" si="0"/>
        <v>1</v>
      </c>
      <c r="Z5" s="146">
        <f t="shared" si="1"/>
        <v>0.55000000000000004</v>
      </c>
      <c r="AA5" s="147" t="b">
        <f t="shared" si="2"/>
        <v>1</v>
      </c>
      <c r="AB5" s="147" t="b">
        <f t="shared" si="3"/>
        <v>1</v>
      </c>
    </row>
    <row r="6" spans="1:28" ht="24" x14ac:dyDescent="0.25">
      <c r="A6" s="242" t="s">
        <v>47</v>
      </c>
      <c r="B6" s="345" t="s">
        <v>766</v>
      </c>
      <c r="C6" s="123" t="s">
        <v>84</v>
      </c>
      <c r="D6" s="330" t="s">
        <v>243</v>
      </c>
      <c r="E6" s="346" t="s">
        <v>402</v>
      </c>
      <c r="F6" s="347" t="s">
        <v>200</v>
      </c>
      <c r="G6" s="330" t="s">
        <v>842</v>
      </c>
      <c r="H6" s="125" t="s">
        <v>99</v>
      </c>
      <c r="I6" s="332">
        <v>1.9930000000000001</v>
      </c>
      <c r="J6" s="125" t="s">
        <v>448</v>
      </c>
      <c r="K6" s="333">
        <v>1897881.39</v>
      </c>
      <c r="L6" s="333">
        <f t="shared" si="4"/>
        <v>948940</v>
      </c>
      <c r="M6" s="348">
        <f t="shared" si="5"/>
        <v>948941.3899999999</v>
      </c>
      <c r="N6" s="349">
        <v>0.5</v>
      </c>
      <c r="O6" s="350">
        <v>0</v>
      </c>
      <c r="P6" s="350">
        <v>0</v>
      </c>
      <c r="Q6" s="207">
        <f t="shared" si="6"/>
        <v>948940</v>
      </c>
      <c r="R6" s="207"/>
      <c r="S6" s="207"/>
      <c r="T6" s="207"/>
      <c r="U6" s="207"/>
      <c r="V6" s="207"/>
      <c r="W6" s="207"/>
      <c r="X6" s="207"/>
      <c r="Y6" s="141" t="b">
        <f t="shared" si="0"/>
        <v>1</v>
      </c>
      <c r="Z6" s="146">
        <f t="shared" si="1"/>
        <v>0.5</v>
      </c>
      <c r="AA6" s="147" t="b">
        <f t="shared" si="2"/>
        <v>1</v>
      </c>
      <c r="AB6" s="147" t="b">
        <f t="shared" si="3"/>
        <v>1</v>
      </c>
    </row>
    <row r="7" spans="1:28" ht="24" x14ac:dyDescent="0.25">
      <c r="A7" s="242" t="s">
        <v>48</v>
      </c>
      <c r="B7" s="345" t="s">
        <v>767</v>
      </c>
      <c r="C7" s="123" t="s">
        <v>84</v>
      </c>
      <c r="D7" s="330" t="s">
        <v>257</v>
      </c>
      <c r="E7" s="346" t="s">
        <v>393</v>
      </c>
      <c r="F7" s="347" t="s">
        <v>205</v>
      </c>
      <c r="G7" s="330" t="s">
        <v>843</v>
      </c>
      <c r="H7" s="125" t="s">
        <v>99</v>
      </c>
      <c r="I7" s="332">
        <v>0.93</v>
      </c>
      <c r="J7" s="125" t="s">
        <v>736</v>
      </c>
      <c r="K7" s="333">
        <v>825573.23</v>
      </c>
      <c r="L7" s="333">
        <f t="shared" si="4"/>
        <v>412786</v>
      </c>
      <c r="M7" s="348">
        <f t="shared" si="5"/>
        <v>412787.23</v>
      </c>
      <c r="N7" s="349">
        <v>0.5</v>
      </c>
      <c r="O7" s="350">
        <v>0</v>
      </c>
      <c r="P7" s="350">
        <v>0</v>
      </c>
      <c r="Q7" s="207">
        <f t="shared" si="6"/>
        <v>412786</v>
      </c>
      <c r="R7" s="207"/>
      <c r="S7" s="207"/>
      <c r="T7" s="207"/>
      <c r="U7" s="207"/>
      <c r="V7" s="207"/>
      <c r="W7" s="207"/>
      <c r="X7" s="207"/>
      <c r="Y7" s="141" t="b">
        <f t="shared" si="0"/>
        <v>1</v>
      </c>
      <c r="Z7" s="146">
        <f t="shared" si="1"/>
        <v>0.5</v>
      </c>
      <c r="AA7" s="147" t="b">
        <f t="shared" si="2"/>
        <v>1</v>
      </c>
      <c r="AB7" s="147" t="b">
        <f t="shared" si="3"/>
        <v>1</v>
      </c>
    </row>
    <row r="8" spans="1:28" ht="36" x14ac:dyDescent="0.25">
      <c r="A8" s="242" t="s">
        <v>49</v>
      </c>
      <c r="B8" s="345" t="s">
        <v>768</v>
      </c>
      <c r="C8" s="123" t="s">
        <v>84</v>
      </c>
      <c r="D8" s="330" t="s">
        <v>291</v>
      </c>
      <c r="E8" s="346" t="s">
        <v>334</v>
      </c>
      <c r="F8" s="347" t="s">
        <v>197</v>
      </c>
      <c r="G8" s="330" t="s">
        <v>844</v>
      </c>
      <c r="H8" s="125" t="s">
        <v>100</v>
      </c>
      <c r="I8" s="332">
        <v>0.4</v>
      </c>
      <c r="J8" s="125" t="s">
        <v>898</v>
      </c>
      <c r="K8" s="333">
        <v>220072.76</v>
      </c>
      <c r="L8" s="333">
        <f t="shared" si="4"/>
        <v>110036</v>
      </c>
      <c r="M8" s="348">
        <f t="shared" si="5"/>
        <v>110036.76000000001</v>
      </c>
      <c r="N8" s="349">
        <v>0.5</v>
      </c>
      <c r="O8" s="350">
        <v>0</v>
      </c>
      <c r="P8" s="350">
        <v>0</v>
      </c>
      <c r="Q8" s="207">
        <f t="shared" si="6"/>
        <v>110036</v>
      </c>
      <c r="R8" s="207"/>
      <c r="S8" s="207"/>
      <c r="T8" s="207"/>
      <c r="U8" s="207"/>
      <c r="V8" s="207"/>
      <c r="W8" s="207"/>
      <c r="X8" s="207"/>
      <c r="Y8" s="141" t="b">
        <f t="shared" si="0"/>
        <v>1</v>
      </c>
      <c r="Z8" s="146">
        <f t="shared" si="1"/>
        <v>0.5</v>
      </c>
      <c r="AA8" s="147" t="b">
        <f t="shared" si="2"/>
        <v>1</v>
      </c>
      <c r="AB8" s="147" t="b">
        <f t="shared" si="3"/>
        <v>1</v>
      </c>
    </row>
    <row r="9" spans="1:28" ht="48" x14ac:dyDescent="0.25">
      <c r="A9" s="242" t="s">
        <v>50</v>
      </c>
      <c r="B9" s="345" t="s">
        <v>769</v>
      </c>
      <c r="C9" s="123" t="s">
        <v>84</v>
      </c>
      <c r="D9" s="330" t="s">
        <v>272</v>
      </c>
      <c r="E9" s="346" t="s">
        <v>319</v>
      </c>
      <c r="F9" s="347" t="s">
        <v>190</v>
      </c>
      <c r="G9" s="330" t="s">
        <v>845</v>
      </c>
      <c r="H9" s="125" t="s">
        <v>99</v>
      </c>
      <c r="I9" s="332">
        <v>0.99</v>
      </c>
      <c r="J9" s="125" t="s">
        <v>726</v>
      </c>
      <c r="K9" s="333">
        <v>984325.95</v>
      </c>
      <c r="L9" s="333">
        <f t="shared" si="4"/>
        <v>492162</v>
      </c>
      <c r="M9" s="348">
        <f t="shared" si="5"/>
        <v>492163.94999999995</v>
      </c>
      <c r="N9" s="349">
        <v>0.5</v>
      </c>
      <c r="O9" s="350">
        <v>0</v>
      </c>
      <c r="P9" s="350">
        <v>0</v>
      </c>
      <c r="Q9" s="207">
        <f t="shared" si="6"/>
        <v>492162</v>
      </c>
      <c r="R9" s="207"/>
      <c r="S9" s="207"/>
      <c r="T9" s="207"/>
      <c r="U9" s="207"/>
      <c r="V9" s="207"/>
      <c r="W9" s="207"/>
      <c r="X9" s="207"/>
      <c r="Y9" s="141" t="b">
        <f t="shared" si="0"/>
        <v>1</v>
      </c>
      <c r="Z9" s="146">
        <f t="shared" si="1"/>
        <v>0.5</v>
      </c>
      <c r="AA9" s="147" t="b">
        <f t="shared" si="2"/>
        <v>1</v>
      </c>
      <c r="AB9" s="147" t="b">
        <f t="shared" si="3"/>
        <v>1</v>
      </c>
    </row>
    <row r="10" spans="1:28" ht="36" x14ac:dyDescent="0.25">
      <c r="A10" s="242" t="s">
        <v>51</v>
      </c>
      <c r="B10" s="345" t="s">
        <v>770</v>
      </c>
      <c r="C10" s="123" t="s">
        <v>84</v>
      </c>
      <c r="D10" s="330" t="s">
        <v>263</v>
      </c>
      <c r="E10" s="346" t="s">
        <v>354</v>
      </c>
      <c r="F10" s="347" t="s">
        <v>190</v>
      </c>
      <c r="G10" s="330" t="s">
        <v>846</v>
      </c>
      <c r="H10" s="125" t="s">
        <v>99</v>
      </c>
      <c r="I10" s="332">
        <v>1</v>
      </c>
      <c r="J10" s="125" t="s">
        <v>730</v>
      </c>
      <c r="K10" s="333">
        <v>946784.32</v>
      </c>
      <c r="L10" s="333">
        <f t="shared" si="4"/>
        <v>615409</v>
      </c>
      <c r="M10" s="348">
        <f t="shared" si="5"/>
        <v>331375.31999999995</v>
      </c>
      <c r="N10" s="349">
        <v>0.65</v>
      </c>
      <c r="O10" s="350">
        <v>0</v>
      </c>
      <c r="P10" s="350">
        <v>0</v>
      </c>
      <c r="Q10" s="207">
        <f t="shared" si="6"/>
        <v>615409</v>
      </c>
      <c r="R10" s="207"/>
      <c r="S10" s="207"/>
      <c r="T10" s="207"/>
      <c r="U10" s="207"/>
      <c r="V10" s="207"/>
      <c r="W10" s="207"/>
      <c r="X10" s="207"/>
      <c r="Y10" s="141" t="b">
        <f t="shared" si="0"/>
        <v>1</v>
      </c>
      <c r="Z10" s="146">
        <f t="shared" si="1"/>
        <v>0.65</v>
      </c>
      <c r="AA10" s="147" t="b">
        <f t="shared" si="2"/>
        <v>1</v>
      </c>
      <c r="AB10" s="147" t="b">
        <f t="shared" si="3"/>
        <v>1</v>
      </c>
    </row>
    <row r="11" spans="1:28" ht="36" x14ac:dyDescent="0.25">
      <c r="A11" s="242" t="s">
        <v>52</v>
      </c>
      <c r="B11" s="345" t="s">
        <v>771</v>
      </c>
      <c r="C11" s="123" t="s">
        <v>84</v>
      </c>
      <c r="D11" s="330" t="s">
        <v>826</v>
      </c>
      <c r="E11" s="346" t="s">
        <v>415</v>
      </c>
      <c r="F11" s="347" t="s">
        <v>194</v>
      </c>
      <c r="G11" s="330" t="s">
        <v>847</v>
      </c>
      <c r="H11" s="125" t="s">
        <v>99</v>
      </c>
      <c r="I11" s="332">
        <v>0.98499999999999999</v>
      </c>
      <c r="J11" s="125" t="s">
        <v>732</v>
      </c>
      <c r="K11" s="333">
        <v>1014288.85</v>
      </c>
      <c r="L11" s="333">
        <f t="shared" si="4"/>
        <v>557858</v>
      </c>
      <c r="M11" s="348">
        <f t="shared" si="5"/>
        <v>456430.85</v>
      </c>
      <c r="N11" s="349">
        <v>0.55000000000000004</v>
      </c>
      <c r="O11" s="350">
        <v>0</v>
      </c>
      <c r="P11" s="350">
        <v>0</v>
      </c>
      <c r="Q11" s="207">
        <f t="shared" si="6"/>
        <v>557858</v>
      </c>
      <c r="R11" s="207"/>
      <c r="S11" s="207"/>
      <c r="T11" s="207"/>
      <c r="U11" s="207"/>
      <c r="V11" s="207"/>
      <c r="W11" s="207"/>
      <c r="X11" s="207"/>
      <c r="Y11" s="141" t="b">
        <f t="shared" si="0"/>
        <v>1</v>
      </c>
      <c r="Z11" s="146">
        <f t="shared" si="1"/>
        <v>0.55000000000000004</v>
      </c>
      <c r="AA11" s="147" t="b">
        <f t="shared" si="2"/>
        <v>1</v>
      </c>
      <c r="AB11" s="147" t="b">
        <f t="shared" si="3"/>
        <v>1</v>
      </c>
    </row>
    <row r="12" spans="1:28" ht="24" x14ac:dyDescent="0.25">
      <c r="A12" s="242" t="s">
        <v>53</v>
      </c>
      <c r="B12" s="345" t="s">
        <v>772</v>
      </c>
      <c r="C12" s="123" t="s">
        <v>84</v>
      </c>
      <c r="D12" s="330" t="s">
        <v>246</v>
      </c>
      <c r="E12" s="346" t="s">
        <v>367</v>
      </c>
      <c r="F12" s="347" t="s">
        <v>195</v>
      </c>
      <c r="G12" s="330" t="s">
        <v>848</v>
      </c>
      <c r="H12" s="125" t="s">
        <v>99</v>
      </c>
      <c r="I12" s="332">
        <v>0.77800000000000002</v>
      </c>
      <c r="J12" s="125" t="s">
        <v>498</v>
      </c>
      <c r="K12" s="333">
        <v>1845753.37</v>
      </c>
      <c r="L12" s="333">
        <f t="shared" si="4"/>
        <v>922876</v>
      </c>
      <c r="M12" s="348">
        <f t="shared" si="5"/>
        <v>922877.37000000011</v>
      </c>
      <c r="N12" s="349">
        <v>0.5</v>
      </c>
      <c r="O12" s="350">
        <v>0</v>
      </c>
      <c r="P12" s="350">
        <v>0</v>
      </c>
      <c r="Q12" s="207">
        <f t="shared" si="6"/>
        <v>922876</v>
      </c>
      <c r="R12" s="207"/>
      <c r="S12" s="207"/>
      <c r="T12" s="207"/>
      <c r="U12" s="207"/>
      <c r="V12" s="207"/>
      <c r="W12" s="207"/>
      <c r="X12" s="207"/>
      <c r="Y12" s="141" t="b">
        <f t="shared" si="0"/>
        <v>1</v>
      </c>
      <c r="Z12" s="146">
        <f t="shared" si="1"/>
        <v>0.5</v>
      </c>
      <c r="AA12" s="147" t="b">
        <f t="shared" si="2"/>
        <v>1</v>
      </c>
      <c r="AB12" s="147" t="b">
        <f t="shared" si="3"/>
        <v>1</v>
      </c>
    </row>
    <row r="13" spans="1:28" ht="24" x14ac:dyDescent="0.25">
      <c r="A13" s="242" t="s">
        <v>54</v>
      </c>
      <c r="B13" s="345" t="s">
        <v>773</v>
      </c>
      <c r="C13" s="123" t="s">
        <v>84</v>
      </c>
      <c r="D13" s="330" t="s">
        <v>267</v>
      </c>
      <c r="E13" s="346" t="s">
        <v>345</v>
      </c>
      <c r="F13" s="347" t="s">
        <v>193</v>
      </c>
      <c r="G13" s="330" t="s">
        <v>849</v>
      </c>
      <c r="H13" s="125" t="s">
        <v>99</v>
      </c>
      <c r="I13" s="332">
        <v>1.4359999999999999</v>
      </c>
      <c r="J13" s="125" t="s">
        <v>747</v>
      </c>
      <c r="K13" s="333">
        <v>1334162.94</v>
      </c>
      <c r="L13" s="333">
        <f t="shared" si="4"/>
        <v>667081</v>
      </c>
      <c r="M13" s="348">
        <f t="shared" si="5"/>
        <v>667081.93999999994</v>
      </c>
      <c r="N13" s="349">
        <v>0.5</v>
      </c>
      <c r="O13" s="350">
        <v>0</v>
      </c>
      <c r="P13" s="350">
        <v>0</v>
      </c>
      <c r="Q13" s="207">
        <f t="shared" si="6"/>
        <v>667081</v>
      </c>
      <c r="R13" s="207"/>
      <c r="S13" s="207"/>
      <c r="T13" s="207"/>
      <c r="U13" s="207"/>
      <c r="V13" s="207"/>
      <c r="W13" s="207"/>
      <c r="X13" s="207"/>
      <c r="Y13" s="141" t="b">
        <f t="shared" si="0"/>
        <v>1</v>
      </c>
      <c r="Z13" s="146">
        <f t="shared" si="1"/>
        <v>0.5</v>
      </c>
      <c r="AA13" s="147" t="b">
        <f t="shared" si="2"/>
        <v>1</v>
      </c>
      <c r="AB13" s="147" t="b">
        <f t="shared" si="3"/>
        <v>1</v>
      </c>
    </row>
    <row r="14" spans="1:28" ht="24" x14ac:dyDescent="0.25">
      <c r="A14" s="242" t="s">
        <v>55</v>
      </c>
      <c r="B14" s="345" t="s">
        <v>774</v>
      </c>
      <c r="C14" s="123" t="s">
        <v>84</v>
      </c>
      <c r="D14" s="330" t="s">
        <v>827</v>
      </c>
      <c r="E14" s="346" t="s">
        <v>379</v>
      </c>
      <c r="F14" s="347" t="s">
        <v>194</v>
      </c>
      <c r="G14" s="330" t="s">
        <v>850</v>
      </c>
      <c r="H14" s="125" t="s">
        <v>99</v>
      </c>
      <c r="I14" s="332">
        <v>0.68600000000000005</v>
      </c>
      <c r="J14" s="125" t="s">
        <v>464</v>
      </c>
      <c r="K14" s="333">
        <v>3027206.37</v>
      </c>
      <c r="L14" s="333">
        <f t="shared" si="4"/>
        <v>1513603</v>
      </c>
      <c r="M14" s="348">
        <f t="shared" si="5"/>
        <v>1513603.37</v>
      </c>
      <c r="N14" s="349">
        <v>0.5</v>
      </c>
      <c r="O14" s="350">
        <v>0</v>
      </c>
      <c r="P14" s="350">
        <v>0</v>
      </c>
      <c r="Q14" s="207">
        <f t="shared" si="6"/>
        <v>1513603</v>
      </c>
      <c r="R14" s="207"/>
      <c r="S14" s="207"/>
      <c r="T14" s="207"/>
      <c r="U14" s="207"/>
      <c r="V14" s="207"/>
      <c r="W14" s="207"/>
      <c r="X14" s="207"/>
      <c r="Y14" s="141" t="b">
        <f t="shared" si="0"/>
        <v>1</v>
      </c>
      <c r="Z14" s="146">
        <f t="shared" si="1"/>
        <v>0.5</v>
      </c>
      <c r="AA14" s="147" t="b">
        <f t="shared" si="2"/>
        <v>1</v>
      </c>
      <c r="AB14" s="147" t="b">
        <f t="shared" si="3"/>
        <v>1</v>
      </c>
    </row>
    <row r="15" spans="1:28" ht="60" x14ac:dyDescent="0.25">
      <c r="A15" s="242" t="s">
        <v>56</v>
      </c>
      <c r="B15" s="345" t="s">
        <v>775</v>
      </c>
      <c r="C15" s="123" t="s">
        <v>84</v>
      </c>
      <c r="D15" s="330" t="s">
        <v>828</v>
      </c>
      <c r="E15" s="346" t="s">
        <v>377</v>
      </c>
      <c r="F15" s="347" t="s">
        <v>206</v>
      </c>
      <c r="G15" s="330" t="s">
        <v>851</v>
      </c>
      <c r="H15" s="125" t="s">
        <v>99</v>
      </c>
      <c r="I15" s="332">
        <v>2.58</v>
      </c>
      <c r="J15" s="125" t="s">
        <v>464</v>
      </c>
      <c r="K15" s="333">
        <v>1593550</v>
      </c>
      <c r="L15" s="333">
        <f t="shared" si="4"/>
        <v>876452</v>
      </c>
      <c r="M15" s="348">
        <f t="shared" si="5"/>
        <v>717098</v>
      </c>
      <c r="N15" s="349">
        <v>0.55000000000000004</v>
      </c>
      <c r="O15" s="350">
        <v>0</v>
      </c>
      <c r="P15" s="350">
        <v>0</v>
      </c>
      <c r="Q15" s="207">
        <f t="shared" si="6"/>
        <v>876452</v>
      </c>
      <c r="R15" s="207"/>
      <c r="S15" s="207"/>
      <c r="T15" s="207"/>
      <c r="U15" s="207"/>
      <c r="V15" s="207"/>
      <c r="W15" s="207"/>
      <c r="X15" s="207"/>
      <c r="Y15" s="141" t="b">
        <f t="shared" si="0"/>
        <v>1</v>
      </c>
      <c r="Z15" s="146">
        <f t="shared" si="1"/>
        <v>0.55000000000000004</v>
      </c>
      <c r="AA15" s="147" t="b">
        <f t="shared" si="2"/>
        <v>1</v>
      </c>
      <c r="AB15" s="147" t="b">
        <f t="shared" si="3"/>
        <v>1</v>
      </c>
    </row>
    <row r="16" spans="1:28" ht="24" x14ac:dyDescent="0.25">
      <c r="A16" s="242" t="s">
        <v>57</v>
      </c>
      <c r="B16" s="345" t="s">
        <v>776</v>
      </c>
      <c r="C16" s="123" t="s">
        <v>84</v>
      </c>
      <c r="D16" s="330" t="s">
        <v>829</v>
      </c>
      <c r="E16" s="346" t="s">
        <v>348</v>
      </c>
      <c r="F16" s="347" t="s">
        <v>190</v>
      </c>
      <c r="G16" s="330" t="s">
        <v>852</v>
      </c>
      <c r="H16" s="125" t="s">
        <v>99</v>
      </c>
      <c r="I16" s="332">
        <v>1.597</v>
      </c>
      <c r="J16" s="125" t="s">
        <v>464</v>
      </c>
      <c r="K16" s="333">
        <v>1204442.25</v>
      </c>
      <c r="L16" s="333">
        <f t="shared" si="4"/>
        <v>602221</v>
      </c>
      <c r="M16" s="348">
        <f t="shared" si="5"/>
        <v>602221.25</v>
      </c>
      <c r="N16" s="349">
        <v>0.5</v>
      </c>
      <c r="O16" s="350">
        <v>0</v>
      </c>
      <c r="P16" s="350">
        <v>0</v>
      </c>
      <c r="Q16" s="207">
        <f t="shared" si="6"/>
        <v>602221</v>
      </c>
      <c r="R16" s="207"/>
      <c r="S16" s="207"/>
      <c r="T16" s="207"/>
      <c r="U16" s="207"/>
      <c r="V16" s="207"/>
      <c r="W16" s="207"/>
      <c r="X16" s="207"/>
      <c r="Y16" s="141" t="b">
        <f t="shared" si="0"/>
        <v>1</v>
      </c>
      <c r="Z16" s="146">
        <f t="shared" si="1"/>
        <v>0.5</v>
      </c>
      <c r="AA16" s="147" t="b">
        <f t="shared" si="2"/>
        <v>1</v>
      </c>
      <c r="AB16" s="147" t="b">
        <f t="shared" si="3"/>
        <v>1</v>
      </c>
    </row>
    <row r="17" spans="1:28" ht="36" x14ac:dyDescent="0.25">
      <c r="A17" s="242" t="s">
        <v>58</v>
      </c>
      <c r="B17" s="345" t="s">
        <v>777</v>
      </c>
      <c r="C17" s="123" t="s">
        <v>84</v>
      </c>
      <c r="D17" s="330" t="s">
        <v>275</v>
      </c>
      <c r="E17" s="346" t="s">
        <v>413</v>
      </c>
      <c r="F17" s="347" t="s">
        <v>204</v>
      </c>
      <c r="G17" s="330" t="s">
        <v>853</v>
      </c>
      <c r="H17" s="125" t="s">
        <v>98</v>
      </c>
      <c r="I17" s="332">
        <v>2.5419999999999998</v>
      </c>
      <c r="J17" s="125" t="s">
        <v>899</v>
      </c>
      <c r="K17" s="333">
        <v>2037797.05</v>
      </c>
      <c r="L17" s="333">
        <f t="shared" si="4"/>
        <v>1018898</v>
      </c>
      <c r="M17" s="348">
        <f t="shared" si="5"/>
        <v>1018899.05</v>
      </c>
      <c r="N17" s="349">
        <v>0.5</v>
      </c>
      <c r="O17" s="350">
        <v>0</v>
      </c>
      <c r="P17" s="350">
        <v>0</v>
      </c>
      <c r="Q17" s="207">
        <f t="shared" si="6"/>
        <v>1018898</v>
      </c>
      <c r="R17" s="207"/>
      <c r="S17" s="207"/>
      <c r="T17" s="207"/>
      <c r="U17" s="207"/>
      <c r="V17" s="207"/>
      <c r="W17" s="207"/>
      <c r="X17" s="207"/>
      <c r="Y17" s="141" t="b">
        <f t="shared" si="0"/>
        <v>1</v>
      </c>
      <c r="Z17" s="146">
        <f t="shared" ref="Z17:Z18" si="7">ROUND(L17/K17,4)</f>
        <v>0.5</v>
      </c>
      <c r="AA17" s="147" t="b">
        <f t="shared" ref="AA17:AA18" si="8">Z17=N17</f>
        <v>1</v>
      </c>
      <c r="AB17" s="147" t="b">
        <f t="shared" ref="AB17:AB18" si="9">K17=L17+M17</f>
        <v>1</v>
      </c>
    </row>
    <row r="18" spans="1:28" ht="72" x14ac:dyDescent="0.25">
      <c r="A18" s="242" t="s">
        <v>59</v>
      </c>
      <c r="B18" s="345" t="s">
        <v>778</v>
      </c>
      <c r="C18" s="123" t="s">
        <v>84</v>
      </c>
      <c r="D18" s="330" t="s">
        <v>236</v>
      </c>
      <c r="E18" s="346" t="s">
        <v>339</v>
      </c>
      <c r="F18" s="347" t="s">
        <v>199</v>
      </c>
      <c r="G18" s="330" t="s">
        <v>854</v>
      </c>
      <c r="H18" s="125" t="s">
        <v>99</v>
      </c>
      <c r="I18" s="332">
        <v>2.2690000000000001</v>
      </c>
      <c r="J18" s="125" t="s">
        <v>903</v>
      </c>
      <c r="K18" s="333">
        <v>965229.11</v>
      </c>
      <c r="L18" s="333">
        <f t="shared" si="4"/>
        <v>482614</v>
      </c>
      <c r="M18" s="348">
        <f t="shared" si="5"/>
        <v>482615.11</v>
      </c>
      <c r="N18" s="349">
        <v>0.5</v>
      </c>
      <c r="O18" s="350">
        <v>0</v>
      </c>
      <c r="P18" s="350">
        <v>0</v>
      </c>
      <c r="Q18" s="207">
        <f t="shared" si="6"/>
        <v>482614</v>
      </c>
      <c r="R18" s="207"/>
      <c r="S18" s="207"/>
      <c r="T18" s="207"/>
      <c r="U18" s="207"/>
      <c r="V18" s="207"/>
      <c r="W18" s="207"/>
      <c r="X18" s="207"/>
      <c r="Y18" s="141" t="b">
        <f t="shared" si="0"/>
        <v>1</v>
      </c>
      <c r="Z18" s="146">
        <f t="shared" si="7"/>
        <v>0.5</v>
      </c>
      <c r="AA18" s="147" t="b">
        <f t="shared" si="8"/>
        <v>1</v>
      </c>
      <c r="AB18" s="147" t="b">
        <f t="shared" si="9"/>
        <v>1</v>
      </c>
    </row>
    <row r="19" spans="1:28" ht="60" x14ac:dyDescent="0.25">
      <c r="A19" s="242" t="s">
        <v>60</v>
      </c>
      <c r="B19" s="345" t="s">
        <v>779</v>
      </c>
      <c r="C19" s="123" t="s">
        <v>84</v>
      </c>
      <c r="D19" s="330" t="s">
        <v>830</v>
      </c>
      <c r="E19" s="346" t="s">
        <v>327</v>
      </c>
      <c r="F19" s="347" t="s">
        <v>203</v>
      </c>
      <c r="G19" s="330" t="s">
        <v>855</v>
      </c>
      <c r="H19" s="125" t="s">
        <v>99</v>
      </c>
      <c r="I19" s="332">
        <v>0.97299999999999998</v>
      </c>
      <c r="J19" s="125" t="s">
        <v>721</v>
      </c>
      <c r="K19" s="333">
        <v>1171566.33</v>
      </c>
      <c r="L19" s="333">
        <f t="shared" si="4"/>
        <v>702939</v>
      </c>
      <c r="M19" s="348">
        <f t="shared" si="5"/>
        <v>468627.33000000007</v>
      </c>
      <c r="N19" s="349">
        <v>0.6</v>
      </c>
      <c r="O19" s="350">
        <v>0</v>
      </c>
      <c r="P19" s="350">
        <v>0</v>
      </c>
      <c r="Q19" s="207">
        <f t="shared" si="6"/>
        <v>702939</v>
      </c>
      <c r="R19" s="207"/>
      <c r="S19" s="207"/>
      <c r="T19" s="207"/>
      <c r="U19" s="207"/>
      <c r="V19" s="207"/>
      <c r="W19" s="207"/>
      <c r="X19" s="207"/>
      <c r="Y19" s="141" t="b">
        <f t="shared" si="0"/>
        <v>1</v>
      </c>
      <c r="Z19" s="146">
        <f t="shared" si="1"/>
        <v>0.6</v>
      </c>
      <c r="AA19" s="147" t="b">
        <f t="shared" si="2"/>
        <v>1</v>
      </c>
      <c r="AB19" s="147" t="b">
        <f t="shared" si="3"/>
        <v>1</v>
      </c>
    </row>
    <row r="20" spans="1:28" ht="24" x14ac:dyDescent="0.25">
      <c r="A20" s="242" t="s">
        <v>61</v>
      </c>
      <c r="B20" s="345" t="s">
        <v>780</v>
      </c>
      <c r="C20" s="123" t="s">
        <v>84</v>
      </c>
      <c r="D20" s="330" t="s">
        <v>687</v>
      </c>
      <c r="E20" s="346" t="s">
        <v>358</v>
      </c>
      <c r="F20" s="347" t="s">
        <v>201</v>
      </c>
      <c r="G20" s="330" t="s">
        <v>856</v>
      </c>
      <c r="H20" s="125" t="s">
        <v>99</v>
      </c>
      <c r="I20" s="332">
        <v>0.378</v>
      </c>
      <c r="J20" s="125" t="s">
        <v>498</v>
      </c>
      <c r="K20" s="333">
        <v>611547.36</v>
      </c>
      <c r="L20" s="333">
        <f t="shared" si="4"/>
        <v>305773</v>
      </c>
      <c r="M20" s="348">
        <f t="shared" si="5"/>
        <v>305774.36</v>
      </c>
      <c r="N20" s="349">
        <v>0.5</v>
      </c>
      <c r="O20" s="350">
        <v>0</v>
      </c>
      <c r="P20" s="350">
        <v>0</v>
      </c>
      <c r="Q20" s="207">
        <f t="shared" si="6"/>
        <v>305773</v>
      </c>
      <c r="R20" s="207"/>
      <c r="S20" s="207"/>
      <c r="T20" s="207"/>
      <c r="U20" s="207"/>
      <c r="V20" s="207"/>
      <c r="W20" s="207"/>
      <c r="X20" s="207"/>
      <c r="Y20" s="141" t="b">
        <f t="shared" si="0"/>
        <v>1</v>
      </c>
      <c r="Z20" s="146">
        <f t="shared" si="1"/>
        <v>0.5</v>
      </c>
      <c r="AA20" s="147" t="b">
        <f t="shared" si="2"/>
        <v>1</v>
      </c>
      <c r="AB20" s="147" t="b">
        <f t="shared" si="3"/>
        <v>1</v>
      </c>
    </row>
    <row r="21" spans="1:28" ht="48" x14ac:dyDescent="0.25">
      <c r="A21" s="242" t="s">
        <v>62</v>
      </c>
      <c r="B21" s="345" t="s">
        <v>781</v>
      </c>
      <c r="C21" s="123" t="s">
        <v>84</v>
      </c>
      <c r="D21" s="330" t="s">
        <v>253</v>
      </c>
      <c r="E21" s="346" t="s">
        <v>324</v>
      </c>
      <c r="F21" s="347" t="s">
        <v>192</v>
      </c>
      <c r="G21" s="330" t="s">
        <v>857</v>
      </c>
      <c r="H21" s="125" t="s">
        <v>98</v>
      </c>
      <c r="I21" s="332">
        <v>0.93500000000000005</v>
      </c>
      <c r="J21" s="125" t="s">
        <v>732</v>
      </c>
      <c r="K21" s="333">
        <v>858082.19</v>
      </c>
      <c r="L21" s="333">
        <f t="shared" si="4"/>
        <v>471945</v>
      </c>
      <c r="M21" s="348">
        <f t="shared" si="5"/>
        <v>386137.18999999994</v>
      </c>
      <c r="N21" s="349">
        <v>0.55000000000000004</v>
      </c>
      <c r="O21" s="350">
        <v>0</v>
      </c>
      <c r="P21" s="350">
        <v>0</v>
      </c>
      <c r="Q21" s="207">
        <f t="shared" si="6"/>
        <v>471945</v>
      </c>
      <c r="R21" s="207"/>
      <c r="S21" s="207"/>
      <c r="T21" s="207"/>
      <c r="U21" s="207"/>
      <c r="V21" s="207"/>
      <c r="W21" s="207"/>
      <c r="X21" s="207"/>
      <c r="Y21" s="141" t="b">
        <f t="shared" si="0"/>
        <v>1</v>
      </c>
      <c r="Z21" s="146">
        <f t="shared" si="1"/>
        <v>0.55000000000000004</v>
      </c>
      <c r="AA21" s="147" t="b">
        <f t="shared" si="2"/>
        <v>1</v>
      </c>
      <c r="AB21" s="147" t="b">
        <f t="shared" si="3"/>
        <v>1</v>
      </c>
    </row>
    <row r="22" spans="1:28" ht="24" x14ac:dyDescent="0.25">
      <c r="A22" s="242" t="s">
        <v>63</v>
      </c>
      <c r="B22" s="345" t="s">
        <v>782</v>
      </c>
      <c r="C22" s="123" t="s">
        <v>84</v>
      </c>
      <c r="D22" s="330" t="s">
        <v>831</v>
      </c>
      <c r="E22" s="346" t="s">
        <v>403</v>
      </c>
      <c r="F22" s="347" t="s">
        <v>200</v>
      </c>
      <c r="G22" s="330" t="s">
        <v>858</v>
      </c>
      <c r="H22" s="125" t="s">
        <v>99</v>
      </c>
      <c r="I22" s="332">
        <v>0.46800000000000003</v>
      </c>
      <c r="J22" s="125" t="s">
        <v>715</v>
      </c>
      <c r="K22" s="333">
        <v>1775353.89</v>
      </c>
      <c r="L22" s="333">
        <f t="shared" si="4"/>
        <v>1065212</v>
      </c>
      <c r="M22" s="348">
        <f t="shared" si="5"/>
        <v>710141.8899999999</v>
      </c>
      <c r="N22" s="349">
        <v>0.6</v>
      </c>
      <c r="O22" s="350">
        <v>0</v>
      </c>
      <c r="P22" s="350">
        <v>0</v>
      </c>
      <c r="Q22" s="207">
        <f t="shared" si="6"/>
        <v>1065212</v>
      </c>
      <c r="R22" s="207"/>
      <c r="S22" s="207"/>
      <c r="T22" s="207"/>
      <c r="U22" s="207"/>
      <c r="V22" s="207"/>
      <c r="W22" s="207"/>
      <c r="X22" s="207"/>
      <c r="Y22" s="141" t="b">
        <f t="shared" si="0"/>
        <v>1</v>
      </c>
      <c r="Z22" s="146">
        <f t="shared" si="1"/>
        <v>0.6</v>
      </c>
      <c r="AA22" s="147" t="b">
        <f t="shared" si="2"/>
        <v>1</v>
      </c>
      <c r="AB22" s="147" t="b">
        <f t="shared" si="3"/>
        <v>1</v>
      </c>
    </row>
    <row r="23" spans="1:28" ht="24" x14ac:dyDescent="0.25">
      <c r="A23" s="242" t="s">
        <v>64</v>
      </c>
      <c r="B23" s="345" t="s">
        <v>783</v>
      </c>
      <c r="C23" s="123" t="s">
        <v>84</v>
      </c>
      <c r="D23" s="330" t="s">
        <v>251</v>
      </c>
      <c r="E23" s="346" t="s">
        <v>368</v>
      </c>
      <c r="F23" s="347" t="s">
        <v>205</v>
      </c>
      <c r="G23" s="330" t="s">
        <v>859</v>
      </c>
      <c r="H23" s="125" t="s">
        <v>99</v>
      </c>
      <c r="I23" s="332">
        <v>1.33</v>
      </c>
      <c r="J23" s="125" t="s">
        <v>502</v>
      </c>
      <c r="K23" s="333">
        <v>1476728.02</v>
      </c>
      <c r="L23" s="333">
        <f t="shared" si="4"/>
        <v>738364</v>
      </c>
      <c r="M23" s="348">
        <f t="shared" si="5"/>
        <v>738364.02</v>
      </c>
      <c r="N23" s="349">
        <v>0.5</v>
      </c>
      <c r="O23" s="350">
        <v>0</v>
      </c>
      <c r="P23" s="350">
        <v>0</v>
      </c>
      <c r="Q23" s="207">
        <f t="shared" si="6"/>
        <v>738364</v>
      </c>
      <c r="R23" s="207"/>
      <c r="S23" s="207"/>
      <c r="T23" s="207"/>
      <c r="U23" s="207"/>
      <c r="V23" s="207"/>
      <c r="W23" s="207"/>
      <c r="X23" s="207"/>
      <c r="Y23" s="141" t="b">
        <f t="shared" si="0"/>
        <v>1</v>
      </c>
      <c r="Z23" s="146">
        <f t="shared" si="1"/>
        <v>0.5</v>
      </c>
      <c r="AA23" s="147" t="b">
        <f t="shared" si="2"/>
        <v>1</v>
      </c>
      <c r="AB23" s="147" t="b">
        <f t="shared" si="3"/>
        <v>1</v>
      </c>
    </row>
    <row r="24" spans="1:28" ht="48" x14ac:dyDescent="0.25">
      <c r="A24" s="242" t="s">
        <v>65</v>
      </c>
      <c r="B24" s="345" t="s">
        <v>784</v>
      </c>
      <c r="C24" s="123" t="s">
        <v>84</v>
      </c>
      <c r="D24" s="330" t="s">
        <v>300</v>
      </c>
      <c r="E24" s="346" t="s">
        <v>376</v>
      </c>
      <c r="F24" s="347" t="s">
        <v>204</v>
      </c>
      <c r="G24" s="330" t="s">
        <v>860</v>
      </c>
      <c r="H24" s="125" t="s">
        <v>98</v>
      </c>
      <c r="I24" s="332">
        <v>0.43099999999999999</v>
      </c>
      <c r="J24" s="125" t="s">
        <v>456</v>
      </c>
      <c r="K24" s="333">
        <v>1886651.67</v>
      </c>
      <c r="L24" s="333">
        <f t="shared" si="4"/>
        <v>943325</v>
      </c>
      <c r="M24" s="348">
        <f t="shared" si="5"/>
        <v>943326.66999999993</v>
      </c>
      <c r="N24" s="349">
        <v>0.5</v>
      </c>
      <c r="O24" s="350">
        <v>0</v>
      </c>
      <c r="P24" s="350">
        <v>0</v>
      </c>
      <c r="Q24" s="207">
        <f t="shared" si="6"/>
        <v>943325</v>
      </c>
      <c r="R24" s="207"/>
      <c r="S24" s="207"/>
      <c r="T24" s="207"/>
      <c r="U24" s="207"/>
      <c r="V24" s="207"/>
      <c r="W24" s="207"/>
      <c r="X24" s="207"/>
      <c r="Y24" s="141" t="b">
        <f t="shared" si="0"/>
        <v>1</v>
      </c>
      <c r="Z24" s="146">
        <f t="shared" si="1"/>
        <v>0.5</v>
      </c>
      <c r="AA24" s="147" t="b">
        <f t="shared" si="2"/>
        <v>1</v>
      </c>
      <c r="AB24" s="147" t="b">
        <f t="shared" si="3"/>
        <v>1</v>
      </c>
    </row>
    <row r="25" spans="1:28" ht="36" x14ac:dyDescent="0.25">
      <c r="A25" s="242" t="s">
        <v>66</v>
      </c>
      <c r="B25" s="345" t="s">
        <v>785</v>
      </c>
      <c r="C25" s="123" t="s">
        <v>84</v>
      </c>
      <c r="D25" s="330" t="s">
        <v>832</v>
      </c>
      <c r="E25" s="346" t="s">
        <v>384</v>
      </c>
      <c r="F25" s="347" t="s">
        <v>198</v>
      </c>
      <c r="G25" s="330" t="s">
        <v>861</v>
      </c>
      <c r="H25" s="125" t="s">
        <v>98</v>
      </c>
      <c r="I25" s="332">
        <v>0.315</v>
      </c>
      <c r="J25" s="125" t="s">
        <v>738</v>
      </c>
      <c r="K25" s="333">
        <v>1923729.79</v>
      </c>
      <c r="L25" s="333">
        <f t="shared" si="4"/>
        <v>1058051</v>
      </c>
      <c r="M25" s="348">
        <f t="shared" si="5"/>
        <v>865678.79</v>
      </c>
      <c r="N25" s="349">
        <v>0.55000000000000004</v>
      </c>
      <c r="O25" s="350">
        <v>0</v>
      </c>
      <c r="P25" s="350">
        <v>0</v>
      </c>
      <c r="Q25" s="207">
        <f t="shared" si="6"/>
        <v>1058051</v>
      </c>
      <c r="R25" s="207"/>
      <c r="S25" s="207"/>
      <c r="T25" s="207"/>
      <c r="U25" s="207"/>
      <c r="V25" s="207"/>
      <c r="W25" s="207"/>
      <c r="X25" s="207"/>
      <c r="Y25" s="141" t="b">
        <f t="shared" si="0"/>
        <v>1</v>
      </c>
      <c r="Z25" s="146">
        <f t="shared" si="1"/>
        <v>0.55000000000000004</v>
      </c>
      <c r="AA25" s="147" t="b">
        <f t="shared" si="2"/>
        <v>1</v>
      </c>
      <c r="AB25" s="147" t="b">
        <f t="shared" si="3"/>
        <v>1</v>
      </c>
    </row>
    <row r="26" spans="1:28" ht="24" x14ac:dyDescent="0.25">
      <c r="A26" s="242" t="s">
        <v>67</v>
      </c>
      <c r="B26" s="345" t="s">
        <v>786</v>
      </c>
      <c r="C26" s="123" t="s">
        <v>84</v>
      </c>
      <c r="D26" s="330" t="s">
        <v>270</v>
      </c>
      <c r="E26" s="346" t="s">
        <v>395</v>
      </c>
      <c r="F26" s="347" t="s">
        <v>193</v>
      </c>
      <c r="G26" s="330" t="s">
        <v>862</v>
      </c>
      <c r="H26" s="125" t="s">
        <v>99</v>
      </c>
      <c r="I26" s="332">
        <v>1.335</v>
      </c>
      <c r="J26" s="125" t="s">
        <v>730</v>
      </c>
      <c r="K26" s="333">
        <v>502977.52</v>
      </c>
      <c r="L26" s="333">
        <f t="shared" si="4"/>
        <v>251488</v>
      </c>
      <c r="M26" s="348">
        <f t="shared" si="5"/>
        <v>251489.52000000002</v>
      </c>
      <c r="N26" s="349">
        <v>0.5</v>
      </c>
      <c r="O26" s="350">
        <v>0</v>
      </c>
      <c r="P26" s="350">
        <v>0</v>
      </c>
      <c r="Q26" s="207">
        <f t="shared" si="6"/>
        <v>251488</v>
      </c>
      <c r="R26" s="207"/>
      <c r="S26" s="207"/>
      <c r="T26" s="207"/>
      <c r="U26" s="207"/>
      <c r="V26" s="207"/>
      <c r="W26" s="207"/>
      <c r="X26" s="207"/>
      <c r="Y26" s="141" t="b">
        <f t="shared" si="0"/>
        <v>1</v>
      </c>
      <c r="Z26" s="146">
        <f t="shared" si="1"/>
        <v>0.5</v>
      </c>
      <c r="AA26" s="147" t="b">
        <f t="shared" si="2"/>
        <v>1</v>
      </c>
      <c r="AB26" s="147" t="b">
        <f t="shared" si="3"/>
        <v>1</v>
      </c>
    </row>
    <row r="27" spans="1:28" x14ac:dyDescent="0.25">
      <c r="A27" s="242" t="s">
        <v>68</v>
      </c>
      <c r="B27" s="345" t="s">
        <v>787</v>
      </c>
      <c r="C27" s="123" t="s">
        <v>84</v>
      </c>
      <c r="D27" s="330" t="s">
        <v>237</v>
      </c>
      <c r="E27" s="346" t="s">
        <v>312</v>
      </c>
      <c r="F27" s="347" t="s">
        <v>189</v>
      </c>
      <c r="G27" s="330" t="s">
        <v>863</v>
      </c>
      <c r="H27" s="125" t="s">
        <v>100</v>
      </c>
      <c r="I27" s="332">
        <v>1.278</v>
      </c>
      <c r="J27" s="125" t="s">
        <v>445</v>
      </c>
      <c r="K27" s="333">
        <v>804445.82</v>
      </c>
      <c r="L27" s="333">
        <f t="shared" si="4"/>
        <v>402222</v>
      </c>
      <c r="M27" s="348">
        <f t="shared" si="5"/>
        <v>402223.81999999995</v>
      </c>
      <c r="N27" s="349">
        <v>0.5</v>
      </c>
      <c r="O27" s="350">
        <v>0</v>
      </c>
      <c r="P27" s="350">
        <v>0</v>
      </c>
      <c r="Q27" s="207">
        <f t="shared" si="6"/>
        <v>402222</v>
      </c>
      <c r="R27" s="207"/>
      <c r="S27" s="207"/>
      <c r="T27" s="207"/>
      <c r="U27" s="207"/>
      <c r="V27" s="207"/>
      <c r="W27" s="207"/>
      <c r="X27" s="207"/>
      <c r="Y27" s="141" t="b">
        <f t="shared" si="0"/>
        <v>1</v>
      </c>
      <c r="Z27" s="146">
        <f t="shared" si="1"/>
        <v>0.5</v>
      </c>
      <c r="AA27" s="147" t="b">
        <f t="shared" si="2"/>
        <v>1</v>
      </c>
      <c r="AB27" s="147" t="b">
        <f t="shared" si="3"/>
        <v>1</v>
      </c>
    </row>
    <row r="28" spans="1:28" ht="24" x14ac:dyDescent="0.25">
      <c r="A28" s="242" t="s">
        <v>69</v>
      </c>
      <c r="B28" s="345" t="s">
        <v>788</v>
      </c>
      <c r="C28" s="123" t="s">
        <v>84</v>
      </c>
      <c r="D28" s="330" t="s">
        <v>230</v>
      </c>
      <c r="E28" s="346" t="s">
        <v>321</v>
      </c>
      <c r="F28" s="347" t="s">
        <v>202</v>
      </c>
      <c r="G28" s="330" t="s">
        <v>864</v>
      </c>
      <c r="H28" s="125" t="s">
        <v>98</v>
      </c>
      <c r="I28" s="332">
        <v>0.25900000000000001</v>
      </c>
      <c r="J28" s="125" t="s">
        <v>715</v>
      </c>
      <c r="K28" s="333">
        <v>316548.46999999997</v>
      </c>
      <c r="L28" s="333">
        <f t="shared" si="4"/>
        <v>158274</v>
      </c>
      <c r="M28" s="348">
        <f t="shared" si="5"/>
        <v>158274.46999999997</v>
      </c>
      <c r="N28" s="349">
        <v>0.5</v>
      </c>
      <c r="O28" s="350">
        <v>0</v>
      </c>
      <c r="P28" s="350">
        <v>0</v>
      </c>
      <c r="Q28" s="207">
        <f t="shared" si="6"/>
        <v>158274</v>
      </c>
      <c r="R28" s="207"/>
      <c r="S28" s="207"/>
      <c r="T28" s="207"/>
      <c r="U28" s="207"/>
      <c r="V28" s="207"/>
      <c r="W28" s="207"/>
      <c r="X28" s="207"/>
      <c r="Y28" s="141" t="b">
        <f t="shared" si="0"/>
        <v>1</v>
      </c>
      <c r="Z28" s="146">
        <f t="shared" si="1"/>
        <v>0.5</v>
      </c>
      <c r="AA28" s="147" t="b">
        <f t="shared" si="2"/>
        <v>1</v>
      </c>
      <c r="AB28" s="147" t="b">
        <f t="shared" si="3"/>
        <v>1</v>
      </c>
    </row>
    <row r="29" spans="1:28" ht="24" x14ac:dyDescent="0.25">
      <c r="A29" s="242" t="s">
        <v>70</v>
      </c>
      <c r="B29" s="345" t="s">
        <v>789</v>
      </c>
      <c r="C29" s="123" t="s">
        <v>84</v>
      </c>
      <c r="D29" s="330" t="s">
        <v>249</v>
      </c>
      <c r="E29" s="346" t="s">
        <v>331</v>
      </c>
      <c r="F29" s="347" t="s">
        <v>193</v>
      </c>
      <c r="G29" s="330" t="s">
        <v>865</v>
      </c>
      <c r="H29" s="125" t="s">
        <v>99</v>
      </c>
      <c r="I29" s="332">
        <v>0.998</v>
      </c>
      <c r="J29" s="125" t="s">
        <v>900</v>
      </c>
      <c r="K29" s="333">
        <v>600417.1</v>
      </c>
      <c r="L29" s="333">
        <f t="shared" si="4"/>
        <v>300208</v>
      </c>
      <c r="M29" s="348">
        <f t="shared" si="5"/>
        <v>300209.09999999998</v>
      </c>
      <c r="N29" s="349">
        <v>0.5</v>
      </c>
      <c r="O29" s="350">
        <v>0</v>
      </c>
      <c r="P29" s="350">
        <v>0</v>
      </c>
      <c r="Q29" s="207">
        <f t="shared" si="6"/>
        <v>300208</v>
      </c>
      <c r="R29" s="207"/>
      <c r="S29" s="207"/>
      <c r="T29" s="207"/>
      <c r="U29" s="207"/>
      <c r="V29" s="207"/>
      <c r="W29" s="207"/>
      <c r="X29" s="207"/>
      <c r="Y29" s="141" t="b">
        <f t="shared" si="0"/>
        <v>1</v>
      </c>
      <c r="Z29" s="146">
        <f t="shared" si="1"/>
        <v>0.5</v>
      </c>
      <c r="AA29" s="147" t="b">
        <f t="shared" si="2"/>
        <v>1</v>
      </c>
      <c r="AB29" s="147" t="b">
        <f t="shared" si="3"/>
        <v>1</v>
      </c>
    </row>
    <row r="30" spans="1:28" ht="24" x14ac:dyDescent="0.25">
      <c r="A30" s="242" t="s">
        <v>71</v>
      </c>
      <c r="B30" s="345" t="s">
        <v>790</v>
      </c>
      <c r="C30" s="123" t="s">
        <v>84</v>
      </c>
      <c r="D30" s="330" t="s">
        <v>297</v>
      </c>
      <c r="E30" s="346" t="s">
        <v>360</v>
      </c>
      <c r="F30" s="347" t="s">
        <v>192</v>
      </c>
      <c r="G30" s="330" t="s">
        <v>866</v>
      </c>
      <c r="H30" s="125" t="s">
        <v>99</v>
      </c>
      <c r="I30" s="332">
        <v>0.98</v>
      </c>
      <c r="J30" s="125" t="s">
        <v>901</v>
      </c>
      <c r="K30" s="333">
        <v>887438.59</v>
      </c>
      <c r="L30" s="333">
        <f t="shared" si="4"/>
        <v>443719</v>
      </c>
      <c r="M30" s="348">
        <f t="shared" si="5"/>
        <v>443719.58999999997</v>
      </c>
      <c r="N30" s="349">
        <v>0.5</v>
      </c>
      <c r="O30" s="350">
        <v>0</v>
      </c>
      <c r="P30" s="350">
        <v>0</v>
      </c>
      <c r="Q30" s="207">
        <f t="shared" si="6"/>
        <v>443719</v>
      </c>
      <c r="R30" s="207"/>
      <c r="S30" s="207"/>
      <c r="T30" s="207"/>
      <c r="U30" s="207"/>
      <c r="V30" s="207"/>
      <c r="W30" s="207"/>
      <c r="X30" s="207"/>
      <c r="Y30" s="141" t="b">
        <f t="shared" si="0"/>
        <v>1</v>
      </c>
      <c r="Z30" s="146">
        <f t="shared" si="1"/>
        <v>0.5</v>
      </c>
      <c r="AA30" s="147" t="b">
        <f t="shared" si="2"/>
        <v>1</v>
      </c>
      <c r="AB30" s="147" t="b">
        <f t="shared" si="3"/>
        <v>1</v>
      </c>
    </row>
    <row r="31" spans="1:28" ht="48" x14ac:dyDescent="0.25">
      <c r="A31" s="242" t="s">
        <v>72</v>
      </c>
      <c r="B31" s="345" t="s">
        <v>791</v>
      </c>
      <c r="C31" s="123" t="s">
        <v>84</v>
      </c>
      <c r="D31" s="330" t="s">
        <v>273</v>
      </c>
      <c r="E31" s="346" t="s">
        <v>356</v>
      </c>
      <c r="F31" s="347" t="s">
        <v>197</v>
      </c>
      <c r="G31" s="330" t="s">
        <v>867</v>
      </c>
      <c r="H31" s="125" t="s">
        <v>99</v>
      </c>
      <c r="I31" s="332">
        <v>0.69099999999999995</v>
      </c>
      <c r="J31" s="125" t="s">
        <v>746</v>
      </c>
      <c r="K31" s="333">
        <v>653159.05000000005</v>
      </c>
      <c r="L31" s="333">
        <f t="shared" si="4"/>
        <v>326579</v>
      </c>
      <c r="M31" s="348">
        <f t="shared" si="5"/>
        <v>326580.05000000005</v>
      </c>
      <c r="N31" s="349">
        <v>0.5</v>
      </c>
      <c r="O31" s="350">
        <v>0</v>
      </c>
      <c r="P31" s="350">
        <v>0</v>
      </c>
      <c r="Q31" s="207">
        <f t="shared" si="6"/>
        <v>326579</v>
      </c>
      <c r="R31" s="207"/>
      <c r="S31" s="207"/>
      <c r="T31" s="207"/>
      <c r="U31" s="207"/>
      <c r="V31" s="207"/>
      <c r="W31" s="207"/>
      <c r="X31" s="207"/>
      <c r="Y31" s="141" t="b">
        <f t="shared" si="0"/>
        <v>1</v>
      </c>
      <c r="Z31" s="146">
        <f t="shared" si="1"/>
        <v>0.5</v>
      </c>
      <c r="AA31" s="147" t="b">
        <f t="shared" si="2"/>
        <v>1</v>
      </c>
      <c r="AB31" s="147" t="b">
        <f t="shared" si="3"/>
        <v>1</v>
      </c>
    </row>
    <row r="32" spans="1:28" ht="24" x14ac:dyDescent="0.25">
      <c r="A32" s="242" t="s">
        <v>73</v>
      </c>
      <c r="B32" s="345" t="s">
        <v>792</v>
      </c>
      <c r="C32" s="123" t="s">
        <v>84</v>
      </c>
      <c r="D32" s="330" t="s">
        <v>247</v>
      </c>
      <c r="E32" s="346" t="s">
        <v>362</v>
      </c>
      <c r="F32" s="347" t="s">
        <v>189</v>
      </c>
      <c r="G32" s="330" t="s">
        <v>868</v>
      </c>
      <c r="H32" s="125" t="s">
        <v>100</v>
      </c>
      <c r="I32" s="332">
        <v>2.0870000000000002</v>
      </c>
      <c r="J32" s="125" t="s">
        <v>902</v>
      </c>
      <c r="K32" s="333">
        <v>1383665.83</v>
      </c>
      <c r="L32" s="333">
        <f t="shared" si="4"/>
        <v>691832</v>
      </c>
      <c r="M32" s="348">
        <f t="shared" si="5"/>
        <v>691833.83000000007</v>
      </c>
      <c r="N32" s="349">
        <v>0.5</v>
      </c>
      <c r="O32" s="350">
        <v>0</v>
      </c>
      <c r="P32" s="350">
        <v>0</v>
      </c>
      <c r="Q32" s="207">
        <f t="shared" si="6"/>
        <v>691832</v>
      </c>
      <c r="R32" s="207"/>
      <c r="S32" s="207"/>
      <c r="T32" s="207"/>
      <c r="U32" s="207"/>
      <c r="V32" s="207"/>
      <c r="W32" s="207"/>
      <c r="X32" s="207"/>
      <c r="Y32" s="141" t="b">
        <f t="shared" si="0"/>
        <v>1</v>
      </c>
      <c r="Z32" s="146">
        <f t="shared" si="1"/>
        <v>0.5</v>
      </c>
      <c r="AA32" s="147" t="b">
        <f t="shared" si="2"/>
        <v>1</v>
      </c>
      <c r="AB32" s="147" t="b">
        <f t="shared" si="3"/>
        <v>1</v>
      </c>
    </row>
    <row r="33" spans="1:28" ht="48" x14ac:dyDescent="0.25">
      <c r="A33" s="242" t="s">
        <v>74</v>
      </c>
      <c r="B33" s="352" t="s">
        <v>793</v>
      </c>
      <c r="C33" s="123" t="s">
        <v>84</v>
      </c>
      <c r="D33" s="353" t="s">
        <v>241</v>
      </c>
      <c r="E33" s="354" t="s">
        <v>375</v>
      </c>
      <c r="F33" s="355" t="s">
        <v>206</v>
      </c>
      <c r="G33" s="353" t="s">
        <v>869</v>
      </c>
      <c r="H33" s="326" t="s">
        <v>99</v>
      </c>
      <c r="I33" s="356">
        <v>3.89</v>
      </c>
      <c r="J33" s="326" t="s">
        <v>903</v>
      </c>
      <c r="K33" s="357">
        <v>4810000</v>
      </c>
      <c r="L33" s="333">
        <f t="shared" si="4"/>
        <v>2405000</v>
      </c>
      <c r="M33" s="348">
        <f t="shared" si="5"/>
        <v>2405000</v>
      </c>
      <c r="N33" s="358">
        <v>0.5</v>
      </c>
      <c r="O33" s="350">
        <v>0</v>
      </c>
      <c r="P33" s="350">
        <v>0</v>
      </c>
      <c r="Q33" s="207">
        <f t="shared" si="6"/>
        <v>2405000</v>
      </c>
      <c r="R33" s="359"/>
      <c r="S33" s="359"/>
      <c r="T33" s="359"/>
      <c r="U33" s="359"/>
      <c r="V33" s="359"/>
      <c r="W33" s="359"/>
      <c r="X33" s="359"/>
      <c r="Y33" s="141" t="b">
        <f t="shared" si="0"/>
        <v>1</v>
      </c>
      <c r="Z33" s="146">
        <f t="shared" si="1"/>
        <v>0.5</v>
      </c>
      <c r="AA33" s="147" t="b">
        <f t="shared" si="2"/>
        <v>1</v>
      </c>
      <c r="AB33" s="147" t="b">
        <f t="shared" si="3"/>
        <v>1</v>
      </c>
    </row>
    <row r="34" spans="1:28" ht="24" x14ac:dyDescent="0.25">
      <c r="A34" s="242" t="s">
        <v>75</v>
      </c>
      <c r="B34" s="345" t="s">
        <v>794</v>
      </c>
      <c r="C34" s="123" t="s">
        <v>84</v>
      </c>
      <c r="D34" s="330" t="s">
        <v>268</v>
      </c>
      <c r="E34" s="346" t="s">
        <v>410</v>
      </c>
      <c r="F34" s="347" t="s">
        <v>192</v>
      </c>
      <c r="G34" s="330" t="s">
        <v>870</v>
      </c>
      <c r="H34" s="125" t="s">
        <v>99</v>
      </c>
      <c r="I34" s="332">
        <v>0.86499999999999999</v>
      </c>
      <c r="J34" s="125" t="s">
        <v>904</v>
      </c>
      <c r="K34" s="333">
        <v>528389.61</v>
      </c>
      <c r="L34" s="333">
        <f t="shared" si="4"/>
        <v>264194</v>
      </c>
      <c r="M34" s="348">
        <f t="shared" si="5"/>
        <v>264195.61</v>
      </c>
      <c r="N34" s="349">
        <v>0.5</v>
      </c>
      <c r="O34" s="350">
        <v>0</v>
      </c>
      <c r="P34" s="350">
        <v>0</v>
      </c>
      <c r="Q34" s="207">
        <f t="shared" si="6"/>
        <v>264194</v>
      </c>
      <c r="R34" s="207"/>
      <c r="S34" s="207"/>
      <c r="T34" s="207"/>
      <c r="U34" s="207"/>
      <c r="V34" s="207"/>
      <c r="W34" s="207"/>
      <c r="X34" s="207"/>
      <c r="Y34" s="141" t="b">
        <f t="shared" si="0"/>
        <v>1</v>
      </c>
      <c r="Z34" s="146">
        <f t="shared" si="1"/>
        <v>0.5</v>
      </c>
      <c r="AA34" s="147" t="b">
        <f t="shared" si="2"/>
        <v>1</v>
      </c>
      <c r="AB34" s="147" t="b">
        <f t="shared" si="3"/>
        <v>1</v>
      </c>
    </row>
    <row r="35" spans="1:28" ht="36" x14ac:dyDescent="0.25">
      <c r="A35" s="242" t="s">
        <v>76</v>
      </c>
      <c r="B35" s="345" t="s">
        <v>795</v>
      </c>
      <c r="C35" s="123" t="s">
        <v>84</v>
      </c>
      <c r="D35" s="330" t="s">
        <v>306</v>
      </c>
      <c r="E35" s="346" t="s">
        <v>418</v>
      </c>
      <c r="F35" s="347" t="s">
        <v>199</v>
      </c>
      <c r="G35" s="330" t="s">
        <v>1112</v>
      </c>
      <c r="H35" s="125" t="s">
        <v>99</v>
      </c>
      <c r="I35" s="332">
        <v>0.62</v>
      </c>
      <c r="J35" s="125" t="s">
        <v>464</v>
      </c>
      <c r="K35" s="333">
        <v>239896.39</v>
      </c>
      <c r="L35" s="333">
        <f t="shared" si="4"/>
        <v>119948</v>
      </c>
      <c r="M35" s="348">
        <f t="shared" si="5"/>
        <v>119948.39000000001</v>
      </c>
      <c r="N35" s="349">
        <v>0.5</v>
      </c>
      <c r="O35" s="350">
        <v>0</v>
      </c>
      <c r="P35" s="350">
        <v>0</v>
      </c>
      <c r="Q35" s="207">
        <f t="shared" si="6"/>
        <v>119948</v>
      </c>
      <c r="R35" s="207"/>
      <c r="S35" s="207"/>
      <c r="T35" s="207"/>
      <c r="U35" s="207"/>
      <c r="V35" s="207"/>
      <c r="W35" s="207"/>
      <c r="X35" s="207"/>
      <c r="Y35" s="141" t="b">
        <f t="shared" si="0"/>
        <v>1</v>
      </c>
      <c r="Z35" s="146">
        <f t="shared" si="1"/>
        <v>0.5</v>
      </c>
      <c r="AA35" s="147" t="b">
        <f t="shared" si="2"/>
        <v>1</v>
      </c>
      <c r="AB35" s="147" t="b">
        <f t="shared" si="3"/>
        <v>1</v>
      </c>
    </row>
    <row r="36" spans="1:28" ht="24" x14ac:dyDescent="0.25">
      <c r="A36" s="242" t="s">
        <v>77</v>
      </c>
      <c r="B36" s="345" t="s">
        <v>796</v>
      </c>
      <c r="C36" s="123" t="s">
        <v>84</v>
      </c>
      <c r="D36" s="330" t="s">
        <v>278</v>
      </c>
      <c r="E36" s="346" t="s">
        <v>323</v>
      </c>
      <c r="F36" s="347" t="s">
        <v>204</v>
      </c>
      <c r="G36" s="330" t="s">
        <v>871</v>
      </c>
      <c r="H36" s="125" t="s">
        <v>98</v>
      </c>
      <c r="I36" s="332">
        <v>0.72899999999999998</v>
      </c>
      <c r="J36" s="125" t="s">
        <v>464</v>
      </c>
      <c r="K36" s="333">
        <v>1319387.08</v>
      </c>
      <c r="L36" s="333">
        <f t="shared" si="4"/>
        <v>659693</v>
      </c>
      <c r="M36" s="348">
        <f t="shared" si="5"/>
        <v>659694.08000000007</v>
      </c>
      <c r="N36" s="349">
        <v>0.5</v>
      </c>
      <c r="O36" s="350">
        <v>0</v>
      </c>
      <c r="P36" s="350">
        <v>0</v>
      </c>
      <c r="Q36" s="207">
        <f t="shared" si="6"/>
        <v>659693</v>
      </c>
      <c r="R36" s="207"/>
      <c r="S36" s="207"/>
      <c r="T36" s="207"/>
      <c r="U36" s="207"/>
      <c r="V36" s="207"/>
      <c r="W36" s="207"/>
      <c r="X36" s="207"/>
      <c r="Y36" s="141" t="b">
        <f t="shared" si="0"/>
        <v>1</v>
      </c>
      <c r="Z36" s="146">
        <f t="shared" si="1"/>
        <v>0.5</v>
      </c>
      <c r="AA36" s="147" t="b">
        <f t="shared" si="2"/>
        <v>1</v>
      </c>
      <c r="AB36" s="147" t="b">
        <f t="shared" si="3"/>
        <v>1</v>
      </c>
    </row>
    <row r="37" spans="1:28" ht="24" x14ac:dyDescent="0.25">
      <c r="A37" s="242" t="s">
        <v>78</v>
      </c>
      <c r="B37" s="345" t="s">
        <v>798</v>
      </c>
      <c r="C37" s="123" t="s">
        <v>84</v>
      </c>
      <c r="D37" s="330" t="s">
        <v>233</v>
      </c>
      <c r="E37" s="346" t="s">
        <v>326</v>
      </c>
      <c r="F37" s="347" t="s">
        <v>203</v>
      </c>
      <c r="G37" s="330" t="s">
        <v>873</v>
      </c>
      <c r="H37" s="125" t="s">
        <v>99</v>
      </c>
      <c r="I37" s="332">
        <v>0.6</v>
      </c>
      <c r="J37" s="125" t="s">
        <v>719</v>
      </c>
      <c r="K37" s="333">
        <v>493521.25</v>
      </c>
      <c r="L37" s="333">
        <f t="shared" si="4"/>
        <v>246760</v>
      </c>
      <c r="M37" s="348">
        <f t="shared" si="5"/>
        <v>246761.25</v>
      </c>
      <c r="N37" s="349">
        <v>0.5</v>
      </c>
      <c r="O37" s="350">
        <v>0</v>
      </c>
      <c r="P37" s="350">
        <v>0</v>
      </c>
      <c r="Q37" s="207">
        <f t="shared" si="6"/>
        <v>246760</v>
      </c>
      <c r="R37" s="207"/>
      <c r="S37" s="207"/>
      <c r="T37" s="207"/>
      <c r="U37" s="207"/>
      <c r="V37" s="207"/>
      <c r="W37" s="207"/>
      <c r="X37" s="207"/>
      <c r="Y37" s="141" t="b">
        <f t="shared" si="0"/>
        <v>1</v>
      </c>
      <c r="Z37" s="146">
        <f t="shared" si="1"/>
        <v>0.5</v>
      </c>
      <c r="AA37" s="147" t="b">
        <f t="shared" si="2"/>
        <v>1</v>
      </c>
      <c r="AB37" s="147" t="b">
        <f t="shared" si="3"/>
        <v>1</v>
      </c>
    </row>
    <row r="38" spans="1:28" ht="48" x14ac:dyDescent="0.25">
      <c r="A38" s="242" t="s">
        <v>79</v>
      </c>
      <c r="B38" s="345" t="s">
        <v>799</v>
      </c>
      <c r="C38" s="123" t="s">
        <v>84</v>
      </c>
      <c r="D38" s="330" t="s">
        <v>213</v>
      </c>
      <c r="E38" s="346" t="s">
        <v>394</v>
      </c>
      <c r="F38" s="347" t="s">
        <v>202</v>
      </c>
      <c r="G38" s="330" t="s">
        <v>874</v>
      </c>
      <c r="H38" s="125" t="s">
        <v>98</v>
      </c>
      <c r="I38" s="332">
        <v>0.996</v>
      </c>
      <c r="J38" s="125" t="s">
        <v>445</v>
      </c>
      <c r="K38" s="333">
        <v>1123758.3899999999</v>
      </c>
      <c r="L38" s="333">
        <f t="shared" si="4"/>
        <v>674255</v>
      </c>
      <c r="M38" s="348">
        <f t="shared" si="5"/>
        <v>449503.3899999999</v>
      </c>
      <c r="N38" s="349">
        <v>0.6</v>
      </c>
      <c r="O38" s="350">
        <v>0</v>
      </c>
      <c r="P38" s="350">
        <v>0</v>
      </c>
      <c r="Q38" s="207">
        <f t="shared" si="6"/>
        <v>674255</v>
      </c>
      <c r="R38" s="207"/>
      <c r="S38" s="207"/>
      <c r="T38" s="207"/>
      <c r="U38" s="207"/>
      <c r="V38" s="207"/>
      <c r="W38" s="207"/>
      <c r="X38" s="207"/>
      <c r="Y38" s="141" t="b">
        <f t="shared" si="0"/>
        <v>1</v>
      </c>
      <c r="Z38" s="146">
        <f t="shared" si="1"/>
        <v>0.6</v>
      </c>
      <c r="AA38" s="147" t="b">
        <f t="shared" si="2"/>
        <v>1</v>
      </c>
      <c r="AB38" s="147" t="b">
        <f t="shared" si="3"/>
        <v>1</v>
      </c>
    </row>
    <row r="39" spans="1:28" ht="24" x14ac:dyDescent="0.25">
      <c r="A39" s="242" t="s">
        <v>80</v>
      </c>
      <c r="B39" s="345" t="s">
        <v>800</v>
      </c>
      <c r="C39" s="123" t="s">
        <v>84</v>
      </c>
      <c r="D39" s="330" t="s">
        <v>301</v>
      </c>
      <c r="E39" s="346" t="s">
        <v>381</v>
      </c>
      <c r="F39" s="347" t="s">
        <v>203</v>
      </c>
      <c r="G39" s="330" t="s">
        <v>875</v>
      </c>
      <c r="H39" s="125" t="s">
        <v>99</v>
      </c>
      <c r="I39" s="332">
        <v>0.89700000000000002</v>
      </c>
      <c r="J39" s="125" t="s">
        <v>899</v>
      </c>
      <c r="K39" s="333">
        <v>638285.81000000006</v>
      </c>
      <c r="L39" s="333">
        <f t="shared" si="4"/>
        <v>319142</v>
      </c>
      <c r="M39" s="348">
        <f t="shared" si="5"/>
        <v>319143.81000000006</v>
      </c>
      <c r="N39" s="349">
        <v>0.5</v>
      </c>
      <c r="O39" s="350">
        <v>0</v>
      </c>
      <c r="P39" s="350">
        <v>0</v>
      </c>
      <c r="Q39" s="207">
        <f t="shared" si="6"/>
        <v>319142</v>
      </c>
      <c r="R39" s="207"/>
      <c r="S39" s="207"/>
      <c r="T39" s="207"/>
      <c r="U39" s="207"/>
      <c r="V39" s="207"/>
      <c r="W39" s="207"/>
      <c r="X39" s="207"/>
      <c r="Y39" s="141" t="b">
        <f t="shared" si="0"/>
        <v>1</v>
      </c>
      <c r="Z39" s="146">
        <f t="shared" si="1"/>
        <v>0.5</v>
      </c>
      <c r="AA39" s="147" t="b">
        <f t="shared" si="2"/>
        <v>1</v>
      </c>
      <c r="AB39" s="147" t="b">
        <f t="shared" si="3"/>
        <v>1</v>
      </c>
    </row>
    <row r="40" spans="1:28" ht="48" x14ac:dyDescent="0.25">
      <c r="A40" s="242" t="s">
        <v>81</v>
      </c>
      <c r="B40" s="345" t="s">
        <v>801</v>
      </c>
      <c r="C40" s="123" t="s">
        <v>84</v>
      </c>
      <c r="D40" s="330" t="s">
        <v>227</v>
      </c>
      <c r="E40" s="346" t="s">
        <v>336</v>
      </c>
      <c r="F40" s="347" t="s">
        <v>191</v>
      </c>
      <c r="G40" s="330" t="s">
        <v>876</v>
      </c>
      <c r="H40" s="125" t="s">
        <v>99</v>
      </c>
      <c r="I40" s="332">
        <v>0.19</v>
      </c>
      <c r="J40" s="125" t="s">
        <v>715</v>
      </c>
      <c r="K40" s="333">
        <v>181619.72</v>
      </c>
      <c r="L40" s="333">
        <f t="shared" si="4"/>
        <v>99890</v>
      </c>
      <c r="M40" s="348">
        <f t="shared" si="5"/>
        <v>81729.72</v>
      </c>
      <c r="N40" s="349">
        <v>0.55000000000000004</v>
      </c>
      <c r="O40" s="350">
        <v>0</v>
      </c>
      <c r="P40" s="350">
        <v>0</v>
      </c>
      <c r="Q40" s="207">
        <f t="shared" si="6"/>
        <v>99890</v>
      </c>
      <c r="R40" s="207"/>
      <c r="S40" s="207"/>
      <c r="T40" s="207"/>
      <c r="U40" s="207"/>
      <c r="V40" s="207"/>
      <c r="W40" s="207"/>
      <c r="X40" s="207"/>
      <c r="Y40" s="141" t="b">
        <f t="shared" si="0"/>
        <v>1</v>
      </c>
      <c r="Z40" s="146">
        <f t="shared" si="1"/>
        <v>0.55000000000000004</v>
      </c>
      <c r="AA40" s="147" t="b">
        <f t="shared" si="2"/>
        <v>1</v>
      </c>
      <c r="AB40" s="147" t="b">
        <f t="shared" si="3"/>
        <v>1</v>
      </c>
    </row>
    <row r="41" spans="1:28" ht="24" x14ac:dyDescent="0.25">
      <c r="A41" s="242" t="s">
        <v>82</v>
      </c>
      <c r="B41" s="345" t="s">
        <v>802</v>
      </c>
      <c r="C41" s="123" t="s">
        <v>84</v>
      </c>
      <c r="D41" s="330" t="s">
        <v>299</v>
      </c>
      <c r="E41" s="346" t="s">
        <v>372</v>
      </c>
      <c r="F41" s="347" t="s">
        <v>202</v>
      </c>
      <c r="G41" s="330" t="s">
        <v>877</v>
      </c>
      <c r="H41" s="125" t="s">
        <v>98</v>
      </c>
      <c r="I41" s="332">
        <v>0.80600000000000005</v>
      </c>
      <c r="J41" s="125" t="s">
        <v>905</v>
      </c>
      <c r="K41" s="333">
        <v>1069716.04</v>
      </c>
      <c r="L41" s="333">
        <f t="shared" si="4"/>
        <v>534858</v>
      </c>
      <c r="M41" s="348">
        <f t="shared" si="5"/>
        <v>534858.04</v>
      </c>
      <c r="N41" s="349">
        <v>0.5</v>
      </c>
      <c r="O41" s="350">
        <v>0</v>
      </c>
      <c r="P41" s="350">
        <v>0</v>
      </c>
      <c r="Q41" s="207">
        <f t="shared" si="6"/>
        <v>534858</v>
      </c>
      <c r="R41" s="207"/>
      <c r="S41" s="207"/>
      <c r="T41" s="207"/>
      <c r="U41" s="207"/>
      <c r="V41" s="207"/>
      <c r="W41" s="207"/>
      <c r="X41" s="207"/>
      <c r="Y41" s="141" t="b">
        <f t="shared" si="0"/>
        <v>1</v>
      </c>
      <c r="Z41" s="146">
        <f t="shared" si="1"/>
        <v>0.5</v>
      </c>
      <c r="AA41" s="147" t="b">
        <f t="shared" si="2"/>
        <v>1</v>
      </c>
      <c r="AB41" s="147" t="b">
        <f t="shared" si="3"/>
        <v>1</v>
      </c>
    </row>
    <row r="42" spans="1:28" x14ac:dyDescent="0.25">
      <c r="A42" s="242" t="s">
        <v>83</v>
      </c>
      <c r="B42" s="345" t="s">
        <v>803</v>
      </c>
      <c r="C42" s="123" t="s">
        <v>84</v>
      </c>
      <c r="D42" s="330" t="s">
        <v>259</v>
      </c>
      <c r="E42" s="346" t="s">
        <v>406</v>
      </c>
      <c r="F42" s="347" t="s">
        <v>191</v>
      </c>
      <c r="G42" s="330" t="s">
        <v>878</v>
      </c>
      <c r="H42" s="343" t="s">
        <v>98</v>
      </c>
      <c r="I42" s="332">
        <v>0.28000000000000003</v>
      </c>
      <c r="J42" s="125" t="s">
        <v>731</v>
      </c>
      <c r="K42" s="333">
        <v>706956.12</v>
      </c>
      <c r="L42" s="333">
        <f t="shared" si="4"/>
        <v>353478</v>
      </c>
      <c r="M42" s="348">
        <f t="shared" si="5"/>
        <v>353478.12</v>
      </c>
      <c r="N42" s="349">
        <v>0.5</v>
      </c>
      <c r="O42" s="350">
        <v>0</v>
      </c>
      <c r="P42" s="350">
        <v>0</v>
      </c>
      <c r="Q42" s="207">
        <f t="shared" si="6"/>
        <v>353478</v>
      </c>
      <c r="R42" s="207"/>
      <c r="S42" s="207"/>
      <c r="T42" s="207"/>
      <c r="U42" s="207"/>
      <c r="V42" s="207"/>
      <c r="W42" s="207"/>
      <c r="X42" s="207"/>
      <c r="Y42" s="141" t="b">
        <f t="shared" si="0"/>
        <v>1</v>
      </c>
      <c r="Z42" s="146">
        <f t="shared" si="1"/>
        <v>0.5</v>
      </c>
      <c r="AA42" s="147" t="b">
        <f t="shared" si="2"/>
        <v>1</v>
      </c>
      <c r="AB42" s="147" t="b">
        <f t="shared" si="3"/>
        <v>1</v>
      </c>
    </row>
    <row r="43" spans="1:28" ht="72" x14ac:dyDescent="0.25">
      <c r="A43" s="242" t="s">
        <v>86</v>
      </c>
      <c r="B43" s="345" t="s">
        <v>804</v>
      </c>
      <c r="C43" s="123" t="s">
        <v>84</v>
      </c>
      <c r="D43" s="330" t="s">
        <v>221</v>
      </c>
      <c r="E43" s="346" t="s">
        <v>380</v>
      </c>
      <c r="F43" s="347" t="s">
        <v>203</v>
      </c>
      <c r="G43" s="330" t="s">
        <v>879</v>
      </c>
      <c r="H43" s="125" t="s">
        <v>99</v>
      </c>
      <c r="I43" s="332">
        <v>1.712</v>
      </c>
      <c r="J43" s="125" t="s">
        <v>732</v>
      </c>
      <c r="K43" s="333">
        <v>1961522.92</v>
      </c>
      <c r="L43" s="333">
        <f t="shared" si="4"/>
        <v>1078837</v>
      </c>
      <c r="M43" s="348">
        <f t="shared" si="5"/>
        <v>882685.91999999993</v>
      </c>
      <c r="N43" s="349">
        <v>0.55000000000000004</v>
      </c>
      <c r="O43" s="350">
        <v>0</v>
      </c>
      <c r="P43" s="350">
        <v>0</v>
      </c>
      <c r="Q43" s="207">
        <f t="shared" si="6"/>
        <v>1078837</v>
      </c>
      <c r="R43" s="207"/>
      <c r="S43" s="207"/>
      <c r="T43" s="207"/>
      <c r="U43" s="207"/>
      <c r="V43" s="207"/>
      <c r="W43" s="207"/>
      <c r="X43" s="207"/>
      <c r="Y43" s="141" t="b">
        <f t="shared" ref="Y43" si="10">L43=SUM(O43:X43)</f>
        <v>1</v>
      </c>
      <c r="Z43" s="146">
        <f t="shared" si="1"/>
        <v>0.55000000000000004</v>
      </c>
      <c r="AA43" s="147" t="b">
        <f t="shared" si="2"/>
        <v>1</v>
      </c>
      <c r="AB43" s="147" t="b">
        <f t="shared" si="3"/>
        <v>1</v>
      </c>
    </row>
    <row r="44" spans="1:28" ht="36" x14ac:dyDescent="0.25">
      <c r="A44" s="242" t="s">
        <v>87</v>
      </c>
      <c r="B44" s="345" t="s">
        <v>805</v>
      </c>
      <c r="C44" s="123" t="s">
        <v>84</v>
      </c>
      <c r="D44" s="330" t="s">
        <v>219</v>
      </c>
      <c r="E44" s="346" t="s">
        <v>422</v>
      </c>
      <c r="F44" s="347" t="s">
        <v>202</v>
      </c>
      <c r="G44" s="330" t="s">
        <v>880</v>
      </c>
      <c r="H44" s="125" t="s">
        <v>99</v>
      </c>
      <c r="I44" s="332">
        <v>0.66200000000000003</v>
      </c>
      <c r="J44" s="125" t="s">
        <v>714</v>
      </c>
      <c r="K44" s="333">
        <v>732023.01</v>
      </c>
      <c r="L44" s="333">
        <f t="shared" si="4"/>
        <v>366011</v>
      </c>
      <c r="M44" s="348">
        <f t="shared" si="5"/>
        <v>366012.01</v>
      </c>
      <c r="N44" s="349">
        <v>0.5</v>
      </c>
      <c r="O44" s="350">
        <v>0</v>
      </c>
      <c r="P44" s="350">
        <v>0</v>
      </c>
      <c r="Q44" s="207">
        <f t="shared" si="6"/>
        <v>366011</v>
      </c>
      <c r="R44" s="207"/>
      <c r="S44" s="207"/>
      <c r="T44" s="207"/>
      <c r="U44" s="207"/>
      <c r="V44" s="207"/>
      <c r="W44" s="207"/>
      <c r="X44" s="207"/>
      <c r="Y44" s="141" t="b">
        <f t="shared" ref="Y44:Y105" si="11">L44=SUM(O44:X44)</f>
        <v>1</v>
      </c>
      <c r="Z44" s="146">
        <f t="shared" si="1"/>
        <v>0.5</v>
      </c>
      <c r="AA44" s="147" t="b">
        <f t="shared" si="2"/>
        <v>1</v>
      </c>
      <c r="AB44" s="147" t="b">
        <f t="shared" si="3"/>
        <v>1</v>
      </c>
    </row>
    <row r="45" spans="1:28" ht="24" x14ac:dyDescent="0.25">
      <c r="A45" s="242" t="s">
        <v>88</v>
      </c>
      <c r="B45" s="345" t="s">
        <v>806</v>
      </c>
      <c r="C45" s="123" t="s">
        <v>84</v>
      </c>
      <c r="D45" s="330" t="s">
        <v>305</v>
      </c>
      <c r="E45" s="346" t="s">
        <v>416</v>
      </c>
      <c r="F45" s="347" t="s">
        <v>202</v>
      </c>
      <c r="G45" s="330" t="s">
        <v>881</v>
      </c>
      <c r="H45" s="125" t="s">
        <v>98</v>
      </c>
      <c r="I45" s="332">
        <v>0.99</v>
      </c>
      <c r="J45" s="125" t="s">
        <v>906</v>
      </c>
      <c r="K45" s="333">
        <v>1421539.5</v>
      </c>
      <c r="L45" s="333">
        <f t="shared" si="4"/>
        <v>781846</v>
      </c>
      <c r="M45" s="348">
        <f t="shared" si="5"/>
        <v>639693.5</v>
      </c>
      <c r="N45" s="349">
        <v>0.55000000000000004</v>
      </c>
      <c r="O45" s="350">
        <v>0</v>
      </c>
      <c r="P45" s="350">
        <v>0</v>
      </c>
      <c r="Q45" s="207">
        <f t="shared" si="6"/>
        <v>781846</v>
      </c>
      <c r="R45" s="207"/>
      <c r="S45" s="207"/>
      <c r="T45" s="207"/>
      <c r="U45" s="207"/>
      <c r="V45" s="207"/>
      <c r="W45" s="207"/>
      <c r="X45" s="207"/>
      <c r="Y45" s="141" t="b">
        <f t="shared" si="11"/>
        <v>1</v>
      </c>
      <c r="Z45" s="146">
        <f t="shared" si="1"/>
        <v>0.55000000000000004</v>
      </c>
      <c r="AA45" s="147" t="b">
        <f t="shared" si="2"/>
        <v>1</v>
      </c>
      <c r="AB45" s="147" t="b">
        <f t="shared" si="3"/>
        <v>1</v>
      </c>
    </row>
    <row r="46" spans="1:28" ht="24" x14ac:dyDescent="0.25">
      <c r="A46" s="242" t="s">
        <v>89</v>
      </c>
      <c r="B46" s="352" t="s">
        <v>807</v>
      </c>
      <c r="C46" s="123" t="s">
        <v>84</v>
      </c>
      <c r="D46" s="353" t="s">
        <v>584</v>
      </c>
      <c r="E46" s="354" t="s">
        <v>101</v>
      </c>
      <c r="F46" s="355" t="s">
        <v>584</v>
      </c>
      <c r="G46" s="353" t="s">
        <v>882</v>
      </c>
      <c r="H46" s="326" t="s">
        <v>99</v>
      </c>
      <c r="I46" s="356">
        <v>0.751</v>
      </c>
      <c r="J46" s="326" t="s">
        <v>907</v>
      </c>
      <c r="K46" s="357">
        <v>2442226.5499999998</v>
      </c>
      <c r="L46" s="333">
        <f t="shared" si="4"/>
        <v>1221113</v>
      </c>
      <c r="M46" s="348">
        <f t="shared" si="5"/>
        <v>1221113.5499999998</v>
      </c>
      <c r="N46" s="358">
        <v>0.5</v>
      </c>
      <c r="O46" s="350">
        <v>0</v>
      </c>
      <c r="P46" s="350">
        <v>0</v>
      </c>
      <c r="Q46" s="207">
        <f t="shared" si="6"/>
        <v>1221113</v>
      </c>
      <c r="R46" s="359"/>
      <c r="S46" s="359"/>
      <c r="T46" s="359"/>
      <c r="U46" s="359"/>
      <c r="V46" s="359"/>
      <c r="W46" s="359"/>
      <c r="X46" s="359"/>
      <c r="Y46" s="141" t="b">
        <f t="shared" si="11"/>
        <v>1</v>
      </c>
      <c r="Z46" s="146">
        <f t="shared" si="1"/>
        <v>0.5</v>
      </c>
      <c r="AA46" s="147" t="b">
        <f t="shared" si="2"/>
        <v>1</v>
      </c>
      <c r="AB46" s="147" t="b">
        <f t="shared" si="3"/>
        <v>1</v>
      </c>
    </row>
    <row r="47" spans="1:28" ht="60" x14ac:dyDescent="0.25">
      <c r="A47" s="242" t="s">
        <v>90</v>
      </c>
      <c r="B47" s="352" t="s">
        <v>808</v>
      </c>
      <c r="C47" s="123" t="s">
        <v>84</v>
      </c>
      <c r="D47" s="353" t="s">
        <v>211</v>
      </c>
      <c r="E47" s="354" t="s">
        <v>405</v>
      </c>
      <c r="F47" s="355" t="s">
        <v>201</v>
      </c>
      <c r="G47" s="353" t="s">
        <v>1101</v>
      </c>
      <c r="H47" s="326" t="s">
        <v>99</v>
      </c>
      <c r="I47" s="356">
        <v>0.621</v>
      </c>
      <c r="J47" s="326" t="s">
        <v>908</v>
      </c>
      <c r="K47" s="357">
        <v>2046513.78</v>
      </c>
      <c r="L47" s="333">
        <f t="shared" si="4"/>
        <v>1023256</v>
      </c>
      <c r="M47" s="348">
        <f t="shared" si="5"/>
        <v>1023257.78</v>
      </c>
      <c r="N47" s="358">
        <v>0.5</v>
      </c>
      <c r="O47" s="350">
        <v>0</v>
      </c>
      <c r="P47" s="350">
        <v>0</v>
      </c>
      <c r="Q47" s="207">
        <f t="shared" si="6"/>
        <v>1023256</v>
      </c>
      <c r="R47" s="359"/>
      <c r="S47" s="359"/>
      <c r="T47" s="359"/>
      <c r="U47" s="359"/>
      <c r="V47" s="359"/>
      <c r="W47" s="359"/>
      <c r="X47" s="359"/>
      <c r="Y47" s="141" t="b">
        <f t="shared" si="11"/>
        <v>1</v>
      </c>
      <c r="Z47" s="146">
        <f t="shared" si="1"/>
        <v>0.5</v>
      </c>
      <c r="AA47" s="147" t="b">
        <f t="shared" si="2"/>
        <v>1</v>
      </c>
      <c r="AB47" s="147" t="b">
        <f t="shared" si="3"/>
        <v>1</v>
      </c>
    </row>
    <row r="48" spans="1:28" x14ac:dyDescent="0.25">
      <c r="A48" s="242" t="s">
        <v>91</v>
      </c>
      <c r="B48" s="345" t="s">
        <v>810</v>
      </c>
      <c r="C48" s="123" t="s">
        <v>84</v>
      </c>
      <c r="D48" s="330" t="s">
        <v>240</v>
      </c>
      <c r="E48" s="346" t="s">
        <v>414</v>
      </c>
      <c r="F48" s="347" t="s">
        <v>202</v>
      </c>
      <c r="G48" s="360" t="s">
        <v>884</v>
      </c>
      <c r="H48" s="125" t="s">
        <v>99</v>
      </c>
      <c r="I48" s="332">
        <v>0.215</v>
      </c>
      <c r="J48" s="125" t="s">
        <v>439</v>
      </c>
      <c r="K48" s="333">
        <v>1532578.91</v>
      </c>
      <c r="L48" s="333">
        <f t="shared" si="4"/>
        <v>766289</v>
      </c>
      <c r="M48" s="348">
        <f t="shared" si="5"/>
        <v>766289.90999999992</v>
      </c>
      <c r="N48" s="349">
        <v>0.5</v>
      </c>
      <c r="O48" s="350">
        <v>0</v>
      </c>
      <c r="P48" s="350">
        <v>0</v>
      </c>
      <c r="Q48" s="207">
        <f t="shared" si="6"/>
        <v>766289</v>
      </c>
      <c r="R48" s="207"/>
      <c r="S48" s="207"/>
      <c r="T48" s="207"/>
      <c r="U48" s="207"/>
      <c r="V48" s="207"/>
      <c r="W48" s="207"/>
      <c r="X48" s="207"/>
      <c r="Y48" s="141" t="b">
        <f t="shared" si="11"/>
        <v>1</v>
      </c>
      <c r="Z48" s="146">
        <f t="shared" si="1"/>
        <v>0.5</v>
      </c>
      <c r="AA48" s="147" t="b">
        <f t="shared" si="2"/>
        <v>1</v>
      </c>
      <c r="AB48" s="147" t="b">
        <f t="shared" si="3"/>
        <v>1</v>
      </c>
    </row>
    <row r="49" spans="1:28" ht="24" x14ac:dyDescent="0.25">
      <c r="A49" s="242" t="s">
        <v>92</v>
      </c>
      <c r="B49" s="352" t="s">
        <v>811</v>
      </c>
      <c r="C49" s="123" t="s">
        <v>84</v>
      </c>
      <c r="D49" s="353" t="s">
        <v>244</v>
      </c>
      <c r="E49" s="354" t="s">
        <v>370</v>
      </c>
      <c r="F49" s="355" t="s">
        <v>196</v>
      </c>
      <c r="G49" s="353" t="s">
        <v>885</v>
      </c>
      <c r="H49" s="125" t="s">
        <v>99</v>
      </c>
      <c r="I49" s="356">
        <v>4.266</v>
      </c>
      <c r="J49" s="326" t="s">
        <v>726</v>
      </c>
      <c r="K49" s="357">
        <v>3318585.47</v>
      </c>
      <c r="L49" s="333">
        <f t="shared" si="4"/>
        <v>1825222</v>
      </c>
      <c r="M49" s="348">
        <f t="shared" si="5"/>
        <v>1493363.4700000002</v>
      </c>
      <c r="N49" s="349">
        <v>0.55000000000000004</v>
      </c>
      <c r="O49" s="350">
        <v>0</v>
      </c>
      <c r="P49" s="350">
        <v>0</v>
      </c>
      <c r="Q49" s="207">
        <f t="shared" si="6"/>
        <v>1825222</v>
      </c>
      <c r="R49" s="209"/>
      <c r="S49" s="209"/>
      <c r="T49" s="209"/>
      <c r="U49" s="209"/>
      <c r="V49" s="209"/>
      <c r="W49" s="209"/>
      <c r="X49" s="209"/>
      <c r="Y49" s="141" t="b">
        <f t="shared" si="11"/>
        <v>1</v>
      </c>
      <c r="Z49" s="146">
        <f t="shared" si="1"/>
        <v>0.55000000000000004</v>
      </c>
      <c r="AA49" s="147" t="b">
        <f t="shared" si="2"/>
        <v>1</v>
      </c>
      <c r="AB49" s="147" t="b">
        <f t="shared" si="3"/>
        <v>1</v>
      </c>
    </row>
    <row r="50" spans="1:28" ht="24" x14ac:dyDescent="0.25">
      <c r="A50" s="242" t="s">
        <v>120</v>
      </c>
      <c r="B50" s="345" t="s">
        <v>812</v>
      </c>
      <c r="C50" s="123" t="s">
        <v>84</v>
      </c>
      <c r="D50" s="330" t="s">
        <v>266</v>
      </c>
      <c r="E50" s="346" t="s">
        <v>361</v>
      </c>
      <c r="F50" s="347" t="s">
        <v>196</v>
      </c>
      <c r="G50" s="330" t="s">
        <v>886</v>
      </c>
      <c r="H50" s="125" t="s">
        <v>99</v>
      </c>
      <c r="I50" s="332">
        <v>0.89300000000000002</v>
      </c>
      <c r="J50" s="125" t="s">
        <v>722</v>
      </c>
      <c r="K50" s="333">
        <v>1359798.87</v>
      </c>
      <c r="L50" s="333">
        <f t="shared" si="4"/>
        <v>815879</v>
      </c>
      <c r="M50" s="348">
        <f t="shared" si="5"/>
        <v>543919.87000000011</v>
      </c>
      <c r="N50" s="349">
        <v>0.6</v>
      </c>
      <c r="O50" s="350">
        <v>0</v>
      </c>
      <c r="P50" s="350">
        <v>0</v>
      </c>
      <c r="Q50" s="207">
        <f t="shared" si="6"/>
        <v>815879</v>
      </c>
      <c r="R50" s="207"/>
      <c r="S50" s="207"/>
      <c r="T50" s="207"/>
      <c r="U50" s="207"/>
      <c r="V50" s="207"/>
      <c r="W50" s="207"/>
      <c r="X50" s="207"/>
      <c r="Y50" s="141" t="b">
        <f t="shared" si="11"/>
        <v>1</v>
      </c>
      <c r="Z50" s="146">
        <f t="shared" si="1"/>
        <v>0.6</v>
      </c>
      <c r="AA50" s="147" t="b">
        <f t="shared" si="2"/>
        <v>1</v>
      </c>
      <c r="AB50" s="147" t="b">
        <f t="shared" si="3"/>
        <v>1</v>
      </c>
    </row>
    <row r="51" spans="1:28" ht="60" x14ac:dyDescent="0.25">
      <c r="A51" s="242" t="s">
        <v>121</v>
      </c>
      <c r="B51" s="345" t="s">
        <v>813</v>
      </c>
      <c r="C51" s="123" t="s">
        <v>84</v>
      </c>
      <c r="D51" s="330" t="s">
        <v>588</v>
      </c>
      <c r="E51" s="346" t="s">
        <v>365</v>
      </c>
      <c r="F51" s="347" t="s">
        <v>206</v>
      </c>
      <c r="G51" s="360" t="s">
        <v>887</v>
      </c>
      <c r="H51" s="125" t="s">
        <v>99</v>
      </c>
      <c r="I51" s="332">
        <v>0.33100000000000002</v>
      </c>
      <c r="J51" s="125" t="s">
        <v>741</v>
      </c>
      <c r="K51" s="333">
        <v>637264.03</v>
      </c>
      <c r="L51" s="333">
        <f t="shared" si="4"/>
        <v>477948</v>
      </c>
      <c r="M51" s="348">
        <f t="shared" si="5"/>
        <v>159316.03000000003</v>
      </c>
      <c r="N51" s="349">
        <v>0.75</v>
      </c>
      <c r="O51" s="350">
        <v>0</v>
      </c>
      <c r="P51" s="350">
        <v>0</v>
      </c>
      <c r="Q51" s="207">
        <f t="shared" si="6"/>
        <v>477948</v>
      </c>
      <c r="R51" s="207"/>
      <c r="S51" s="207"/>
      <c r="T51" s="207"/>
      <c r="U51" s="207"/>
      <c r="V51" s="207"/>
      <c r="W51" s="207"/>
      <c r="X51" s="207"/>
      <c r="Y51" s="141" t="b">
        <f t="shared" si="11"/>
        <v>1</v>
      </c>
      <c r="Z51" s="146">
        <f t="shared" si="1"/>
        <v>0.75</v>
      </c>
      <c r="AA51" s="147" t="b">
        <f t="shared" si="2"/>
        <v>1</v>
      </c>
      <c r="AB51" s="147" t="b">
        <f t="shared" si="3"/>
        <v>1</v>
      </c>
    </row>
    <row r="52" spans="1:28" ht="24" x14ac:dyDescent="0.25">
      <c r="A52" s="242" t="s">
        <v>122</v>
      </c>
      <c r="B52" s="345" t="s">
        <v>814</v>
      </c>
      <c r="C52" s="123" t="s">
        <v>84</v>
      </c>
      <c r="D52" s="330" t="s">
        <v>215</v>
      </c>
      <c r="E52" s="346" t="s">
        <v>351</v>
      </c>
      <c r="F52" s="347" t="s">
        <v>195</v>
      </c>
      <c r="G52" s="330" t="s">
        <v>888</v>
      </c>
      <c r="H52" s="125" t="s">
        <v>99</v>
      </c>
      <c r="I52" s="332">
        <v>0.31900000000000001</v>
      </c>
      <c r="J52" s="125" t="s">
        <v>448</v>
      </c>
      <c r="K52" s="333">
        <v>1450000</v>
      </c>
      <c r="L52" s="333">
        <f t="shared" si="4"/>
        <v>797500</v>
      </c>
      <c r="M52" s="348">
        <f t="shared" si="5"/>
        <v>652500</v>
      </c>
      <c r="N52" s="349">
        <v>0.55000000000000004</v>
      </c>
      <c r="O52" s="350">
        <v>0</v>
      </c>
      <c r="P52" s="350">
        <v>0</v>
      </c>
      <c r="Q52" s="207">
        <f t="shared" si="6"/>
        <v>797500</v>
      </c>
      <c r="R52" s="207"/>
      <c r="S52" s="207"/>
      <c r="T52" s="207"/>
      <c r="U52" s="207"/>
      <c r="V52" s="207"/>
      <c r="W52" s="207"/>
      <c r="X52" s="207"/>
      <c r="Y52" s="141" t="b">
        <f t="shared" si="11"/>
        <v>1</v>
      </c>
      <c r="Z52" s="146">
        <f t="shared" si="1"/>
        <v>0.55000000000000004</v>
      </c>
      <c r="AA52" s="147" t="b">
        <f t="shared" si="2"/>
        <v>1</v>
      </c>
      <c r="AB52" s="147" t="b">
        <f t="shared" si="3"/>
        <v>1</v>
      </c>
    </row>
    <row r="53" spans="1:28" ht="48" x14ac:dyDescent="0.25">
      <c r="A53" s="243" t="s">
        <v>123</v>
      </c>
      <c r="B53" s="361" t="s">
        <v>815</v>
      </c>
      <c r="C53" s="121" t="s">
        <v>85</v>
      </c>
      <c r="D53" s="313" t="s">
        <v>287</v>
      </c>
      <c r="E53" s="314" t="s">
        <v>333</v>
      </c>
      <c r="F53" s="324" t="s">
        <v>203</v>
      </c>
      <c r="G53" s="313" t="s">
        <v>889</v>
      </c>
      <c r="H53" s="243" t="s">
        <v>99</v>
      </c>
      <c r="I53" s="315">
        <v>0.997</v>
      </c>
      <c r="J53" s="243" t="s">
        <v>909</v>
      </c>
      <c r="K53" s="300">
        <v>1627267.97</v>
      </c>
      <c r="L53" s="300">
        <f t="shared" si="4"/>
        <v>813633</v>
      </c>
      <c r="M53" s="362">
        <f t="shared" si="5"/>
        <v>813634.97</v>
      </c>
      <c r="N53" s="179">
        <v>0.5</v>
      </c>
      <c r="O53" s="208">
        <v>0</v>
      </c>
      <c r="P53" s="208">
        <v>0</v>
      </c>
      <c r="Q53" s="209">
        <f t="shared" si="6"/>
        <v>813633</v>
      </c>
      <c r="R53" s="209"/>
      <c r="S53" s="209"/>
      <c r="T53" s="209"/>
      <c r="U53" s="209"/>
      <c r="V53" s="209"/>
      <c r="W53" s="209"/>
      <c r="X53" s="209"/>
      <c r="Y53" s="141" t="b">
        <f t="shared" si="11"/>
        <v>1</v>
      </c>
      <c r="Z53" s="146">
        <f t="shared" si="1"/>
        <v>0.5</v>
      </c>
      <c r="AA53" s="147" t="b">
        <f t="shared" si="2"/>
        <v>1</v>
      </c>
      <c r="AB53" s="147" t="b">
        <f t="shared" si="3"/>
        <v>1</v>
      </c>
    </row>
    <row r="54" spans="1:28" ht="24" x14ac:dyDescent="0.25">
      <c r="A54" s="242" t="s">
        <v>124</v>
      </c>
      <c r="B54" s="345" t="s">
        <v>816</v>
      </c>
      <c r="C54" s="123" t="s">
        <v>84</v>
      </c>
      <c r="D54" s="330" t="s">
        <v>277</v>
      </c>
      <c r="E54" s="346" t="s">
        <v>423</v>
      </c>
      <c r="F54" s="347" t="s">
        <v>205</v>
      </c>
      <c r="G54" s="330" t="s">
        <v>1102</v>
      </c>
      <c r="H54" s="125" t="s">
        <v>99</v>
      </c>
      <c r="I54" s="332">
        <v>0.57699999999999996</v>
      </c>
      <c r="J54" s="125" t="s">
        <v>918</v>
      </c>
      <c r="K54" s="333">
        <v>1891940.57</v>
      </c>
      <c r="L54" s="333">
        <f t="shared" si="4"/>
        <v>1040567</v>
      </c>
      <c r="M54" s="348">
        <f t="shared" si="5"/>
        <v>851373.57000000007</v>
      </c>
      <c r="N54" s="349">
        <v>0.55000000000000004</v>
      </c>
      <c r="O54" s="350">
        <v>0</v>
      </c>
      <c r="P54" s="350">
        <v>0</v>
      </c>
      <c r="Q54" s="207">
        <f t="shared" si="6"/>
        <v>1040567</v>
      </c>
      <c r="R54" s="207"/>
      <c r="S54" s="207"/>
      <c r="T54" s="207"/>
      <c r="U54" s="207"/>
      <c r="V54" s="207"/>
      <c r="W54" s="207"/>
      <c r="X54" s="207"/>
      <c r="Y54" s="141" t="b">
        <f t="shared" si="11"/>
        <v>1</v>
      </c>
      <c r="Z54" s="146">
        <f t="shared" si="1"/>
        <v>0.55000000000000004</v>
      </c>
      <c r="AA54" s="147" t="b">
        <f t="shared" si="2"/>
        <v>1</v>
      </c>
      <c r="AB54" s="147" t="b">
        <f t="shared" si="3"/>
        <v>1</v>
      </c>
    </row>
    <row r="55" spans="1:28" ht="36" x14ac:dyDescent="0.25">
      <c r="A55" s="242" t="s">
        <v>125</v>
      </c>
      <c r="B55" s="345" t="s">
        <v>817</v>
      </c>
      <c r="C55" s="123" t="s">
        <v>84</v>
      </c>
      <c r="D55" s="330" t="s">
        <v>293</v>
      </c>
      <c r="E55" s="346" t="s">
        <v>338</v>
      </c>
      <c r="F55" s="347" t="s">
        <v>191</v>
      </c>
      <c r="G55" s="330" t="s">
        <v>890</v>
      </c>
      <c r="H55" s="125" t="s">
        <v>99</v>
      </c>
      <c r="I55" s="332">
        <v>1.7549999999999999</v>
      </c>
      <c r="J55" s="125" t="s">
        <v>502</v>
      </c>
      <c r="K55" s="333">
        <v>1068119.6000000001</v>
      </c>
      <c r="L55" s="333">
        <f t="shared" si="4"/>
        <v>587465</v>
      </c>
      <c r="M55" s="348">
        <f t="shared" si="5"/>
        <v>480654.60000000009</v>
      </c>
      <c r="N55" s="349">
        <v>0.55000000000000004</v>
      </c>
      <c r="O55" s="350">
        <v>0</v>
      </c>
      <c r="P55" s="350">
        <v>0</v>
      </c>
      <c r="Q55" s="207">
        <f t="shared" si="6"/>
        <v>587465</v>
      </c>
      <c r="R55" s="207"/>
      <c r="S55" s="207"/>
      <c r="T55" s="207"/>
      <c r="U55" s="207"/>
      <c r="V55" s="207"/>
      <c r="W55" s="207"/>
      <c r="X55" s="207"/>
      <c r="Y55" s="141" t="b">
        <f t="shared" si="11"/>
        <v>1</v>
      </c>
      <c r="Z55" s="146">
        <f t="shared" si="1"/>
        <v>0.55000000000000004</v>
      </c>
      <c r="AA55" s="147" t="b">
        <f t="shared" si="2"/>
        <v>1</v>
      </c>
      <c r="AB55" s="147" t="b">
        <f t="shared" si="3"/>
        <v>1</v>
      </c>
    </row>
    <row r="56" spans="1:28" ht="36" x14ac:dyDescent="0.25">
      <c r="A56" s="242" t="s">
        <v>126</v>
      </c>
      <c r="B56" s="345" t="s">
        <v>818</v>
      </c>
      <c r="C56" s="123" t="s">
        <v>84</v>
      </c>
      <c r="D56" s="330" t="s">
        <v>585</v>
      </c>
      <c r="E56" s="346" t="s">
        <v>344</v>
      </c>
      <c r="F56" s="347" t="s">
        <v>195</v>
      </c>
      <c r="G56" s="330" t="s">
        <v>891</v>
      </c>
      <c r="H56" s="125" t="s">
        <v>99</v>
      </c>
      <c r="I56" s="332">
        <v>0.82799999999999996</v>
      </c>
      <c r="J56" s="125" t="s">
        <v>721</v>
      </c>
      <c r="K56" s="333">
        <v>1097553.3700000001</v>
      </c>
      <c r="L56" s="333">
        <f t="shared" si="4"/>
        <v>548776</v>
      </c>
      <c r="M56" s="348">
        <f t="shared" si="5"/>
        <v>548777.37000000011</v>
      </c>
      <c r="N56" s="349">
        <v>0.5</v>
      </c>
      <c r="O56" s="350">
        <v>0</v>
      </c>
      <c r="P56" s="350">
        <v>0</v>
      </c>
      <c r="Q56" s="207">
        <f t="shared" si="6"/>
        <v>548776</v>
      </c>
      <c r="R56" s="207"/>
      <c r="S56" s="207"/>
      <c r="T56" s="207"/>
      <c r="U56" s="207"/>
      <c r="V56" s="207"/>
      <c r="W56" s="207"/>
      <c r="X56" s="207"/>
      <c r="Y56" s="141" t="b">
        <f t="shared" si="11"/>
        <v>1</v>
      </c>
      <c r="Z56" s="146">
        <f t="shared" si="1"/>
        <v>0.5</v>
      </c>
      <c r="AA56" s="147" t="b">
        <f t="shared" si="2"/>
        <v>1</v>
      </c>
      <c r="AB56" s="147" t="b">
        <f t="shared" si="3"/>
        <v>1</v>
      </c>
    </row>
    <row r="57" spans="1:28" x14ac:dyDescent="0.25">
      <c r="A57" s="242" t="s">
        <v>127</v>
      </c>
      <c r="B57" s="345" t="s">
        <v>819</v>
      </c>
      <c r="C57" s="123" t="s">
        <v>84</v>
      </c>
      <c r="D57" s="330" t="s">
        <v>596</v>
      </c>
      <c r="E57" s="346" t="s">
        <v>411</v>
      </c>
      <c r="F57" s="347" t="s">
        <v>197</v>
      </c>
      <c r="G57" s="330" t="s">
        <v>892</v>
      </c>
      <c r="H57" s="125" t="s">
        <v>100</v>
      </c>
      <c r="I57" s="332">
        <v>1.292</v>
      </c>
      <c r="J57" s="125" t="s">
        <v>747</v>
      </c>
      <c r="K57" s="333">
        <v>3477333</v>
      </c>
      <c r="L57" s="333">
        <f t="shared" si="4"/>
        <v>1738666</v>
      </c>
      <c r="M57" s="348">
        <f t="shared" si="5"/>
        <v>1738667</v>
      </c>
      <c r="N57" s="349">
        <v>0.5</v>
      </c>
      <c r="O57" s="350">
        <v>0</v>
      </c>
      <c r="P57" s="350">
        <v>0</v>
      </c>
      <c r="Q57" s="207">
        <f t="shared" si="6"/>
        <v>1738666</v>
      </c>
      <c r="R57" s="207"/>
      <c r="S57" s="207"/>
      <c r="T57" s="207"/>
      <c r="U57" s="207"/>
      <c r="V57" s="207"/>
      <c r="W57" s="207"/>
      <c r="X57" s="207"/>
      <c r="Y57" s="141" t="b">
        <f t="shared" si="11"/>
        <v>1</v>
      </c>
      <c r="Z57" s="146">
        <f t="shared" ref="Z57:Z115" si="12">ROUND(L57/K57,4)</f>
        <v>0.5</v>
      </c>
      <c r="AA57" s="147" t="b">
        <f t="shared" ref="AA57:AA115" si="13">Z57=N57</f>
        <v>1</v>
      </c>
      <c r="AB57" s="147" t="b">
        <f t="shared" ref="AB57:AB115" si="14">K57=L57+M57</f>
        <v>1</v>
      </c>
    </row>
    <row r="58" spans="1:28" ht="48" x14ac:dyDescent="0.25">
      <c r="A58" s="242" t="s">
        <v>128</v>
      </c>
      <c r="B58" s="345" t="s">
        <v>820</v>
      </c>
      <c r="C58" s="123" t="s">
        <v>84</v>
      </c>
      <c r="D58" s="330" t="s">
        <v>593</v>
      </c>
      <c r="E58" s="346" t="s">
        <v>359</v>
      </c>
      <c r="F58" s="347" t="s">
        <v>198</v>
      </c>
      <c r="G58" s="330" t="s">
        <v>893</v>
      </c>
      <c r="H58" s="125" t="s">
        <v>99</v>
      </c>
      <c r="I58" s="332">
        <v>0.38300000000000001</v>
      </c>
      <c r="J58" s="125" t="s">
        <v>732</v>
      </c>
      <c r="K58" s="333">
        <v>1389277.77</v>
      </c>
      <c r="L58" s="333">
        <f t="shared" si="4"/>
        <v>694638</v>
      </c>
      <c r="M58" s="348">
        <f t="shared" si="5"/>
        <v>694639.77</v>
      </c>
      <c r="N58" s="349">
        <v>0.5</v>
      </c>
      <c r="O58" s="350">
        <v>0</v>
      </c>
      <c r="P58" s="350">
        <v>0</v>
      </c>
      <c r="Q58" s="207">
        <f t="shared" si="6"/>
        <v>694638</v>
      </c>
      <c r="R58" s="207"/>
      <c r="S58" s="207"/>
      <c r="T58" s="207"/>
      <c r="U58" s="207"/>
      <c r="V58" s="207"/>
      <c r="W58" s="207"/>
      <c r="X58" s="207"/>
      <c r="Y58" s="141" t="b">
        <f t="shared" si="11"/>
        <v>1</v>
      </c>
      <c r="Z58" s="146">
        <f t="shared" si="12"/>
        <v>0.5</v>
      </c>
      <c r="AA58" s="147" t="b">
        <f t="shared" si="13"/>
        <v>1</v>
      </c>
      <c r="AB58" s="147" t="b">
        <f t="shared" si="14"/>
        <v>1</v>
      </c>
    </row>
    <row r="59" spans="1:28" ht="24" x14ac:dyDescent="0.25">
      <c r="A59" s="242" t="s">
        <v>129</v>
      </c>
      <c r="B59" s="345" t="s">
        <v>821</v>
      </c>
      <c r="C59" s="123" t="s">
        <v>84</v>
      </c>
      <c r="D59" s="330" t="s">
        <v>248</v>
      </c>
      <c r="E59" s="346" t="s">
        <v>352</v>
      </c>
      <c r="F59" s="347" t="s">
        <v>195</v>
      </c>
      <c r="G59" s="363" t="s">
        <v>894</v>
      </c>
      <c r="H59" s="125" t="s">
        <v>99</v>
      </c>
      <c r="I59" s="332">
        <v>0.92100000000000004</v>
      </c>
      <c r="J59" s="125" t="s">
        <v>736</v>
      </c>
      <c r="K59" s="333">
        <v>1676777.99</v>
      </c>
      <c r="L59" s="333">
        <f t="shared" si="4"/>
        <v>838388</v>
      </c>
      <c r="M59" s="348">
        <f t="shared" si="5"/>
        <v>838389.99</v>
      </c>
      <c r="N59" s="349">
        <v>0.5</v>
      </c>
      <c r="O59" s="350">
        <v>0</v>
      </c>
      <c r="P59" s="350">
        <v>0</v>
      </c>
      <c r="Q59" s="207">
        <f t="shared" si="6"/>
        <v>838388</v>
      </c>
      <c r="R59" s="207"/>
      <c r="S59" s="207"/>
      <c r="T59" s="207"/>
      <c r="U59" s="207"/>
      <c r="V59" s="207"/>
      <c r="W59" s="207"/>
      <c r="X59" s="207"/>
      <c r="Y59" s="141" t="b">
        <f t="shared" si="11"/>
        <v>1</v>
      </c>
      <c r="Z59" s="146">
        <f t="shared" si="12"/>
        <v>0.5</v>
      </c>
      <c r="AA59" s="147" t="b">
        <f t="shared" si="13"/>
        <v>1</v>
      </c>
      <c r="AB59" s="147" t="b">
        <f t="shared" si="14"/>
        <v>1</v>
      </c>
    </row>
    <row r="60" spans="1:28" ht="36" x14ac:dyDescent="0.25">
      <c r="A60" s="242" t="s">
        <v>130</v>
      </c>
      <c r="B60" s="345" t="s">
        <v>822</v>
      </c>
      <c r="C60" s="123" t="s">
        <v>84</v>
      </c>
      <c r="D60" s="330" t="s">
        <v>594</v>
      </c>
      <c r="E60" s="346" t="s">
        <v>369</v>
      </c>
      <c r="F60" s="347" t="s">
        <v>196</v>
      </c>
      <c r="G60" s="330" t="s">
        <v>895</v>
      </c>
      <c r="H60" s="125" t="s">
        <v>99</v>
      </c>
      <c r="I60" s="332">
        <v>0.155</v>
      </c>
      <c r="J60" s="125" t="s">
        <v>715</v>
      </c>
      <c r="K60" s="333">
        <v>637128.68000000005</v>
      </c>
      <c r="L60" s="333">
        <f t="shared" si="4"/>
        <v>382277</v>
      </c>
      <c r="M60" s="348">
        <f t="shared" si="5"/>
        <v>254851.68000000005</v>
      </c>
      <c r="N60" s="349">
        <v>0.6</v>
      </c>
      <c r="O60" s="350">
        <v>0</v>
      </c>
      <c r="P60" s="350">
        <v>0</v>
      </c>
      <c r="Q60" s="207">
        <f t="shared" si="6"/>
        <v>382277</v>
      </c>
      <c r="R60" s="207"/>
      <c r="S60" s="207"/>
      <c r="T60" s="207"/>
      <c r="U60" s="207"/>
      <c r="V60" s="207"/>
      <c r="W60" s="207"/>
      <c r="X60" s="207"/>
      <c r="Y60" s="141" t="b">
        <f t="shared" si="11"/>
        <v>1</v>
      </c>
      <c r="Z60" s="146">
        <f t="shared" si="12"/>
        <v>0.6</v>
      </c>
      <c r="AA60" s="147" t="b">
        <f t="shared" si="13"/>
        <v>1</v>
      </c>
      <c r="AB60" s="147" t="b">
        <f t="shared" si="14"/>
        <v>1</v>
      </c>
    </row>
    <row r="61" spans="1:28" x14ac:dyDescent="0.25">
      <c r="A61" s="242" t="s">
        <v>131</v>
      </c>
      <c r="B61" s="345" t="s">
        <v>823</v>
      </c>
      <c r="C61" s="123" t="s">
        <v>84</v>
      </c>
      <c r="D61" s="330" t="s">
        <v>226</v>
      </c>
      <c r="E61" s="346" t="s">
        <v>389</v>
      </c>
      <c r="F61" s="347" t="s">
        <v>191</v>
      </c>
      <c r="G61" s="330" t="s">
        <v>896</v>
      </c>
      <c r="H61" s="125" t="s">
        <v>98</v>
      </c>
      <c r="I61" s="332">
        <v>1.5</v>
      </c>
      <c r="J61" s="125" t="s">
        <v>899</v>
      </c>
      <c r="K61" s="333">
        <v>8780000</v>
      </c>
      <c r="L61" s="333">
        <f t="shared" si="4"/>
        <v>4390000</v>
      </c>
      <c r="M61" s="348">
        <f t="shared" ref="M61:M115" si="15">K61-L61</f>
        <v>4390000</v>
      </c>
      <c r="N61" s="349">
        <v>0.5</v>
      </c>
      <c r="O61" s="350">
        <v>0</v>
      </c>
      <c r="P61" s="350">
        <v>0</v>
      </c>
      <c r="Q61" s="207">
        <f t="shared" si="6"/>
        <v>4390000</v>
      </c>
      <c r="R61" s="207"/>
      <c r="S61" s="207"/>
      <c r="T61" s="207"/>
      <c r="U61" s="207"/>
      <c r="V61" s="207"/>
      <c r="W61" s="207"/>
      <c r="X61" s="207"/>
      <c r="Y61" s="141" t="b">
        <f t="shared" si="11"/>
        <v>1</v>
      </c>
      <c r="Z61" s="146">
        <f t="shared" si="12"/>
        <v>0.5</v>
      </c>
      <c r="AA61" s="147" t="b">
        <f t="shared" si="13"/>
        <v>1</v>
      </c>
      <c r="AB61" s="147" t="b">
        <f t="shared" si="14"/>
        <v>1</v>
      </c>
    </row>
    <row r="62" spans="1:28" ht="24" x14ac:dyDescent="0.25">
      <c r="A62" s="242" t="s">
        <v>132</v>
      </c>
      <c r="B62" s="345" t="s">
        <v>950</v>
      </c>
      <c r="C62" s="123" t="s">
        <v>84</v>
      </c>
      <c r="D62" s="330" t="s">
        <v>265</v>
      </c>
      <c r="E62" s="346" t="s">
        <v>385</v>
      </c>
      <c r="F62" s="347" t="s">
        <v>191</v>
      </c>
      <c r="G62" s="330" t="s">
        <v>1009</v>
      </c>
      <c r="H62" s="125" t="s">
        <v>98</v>
      </c>
      <c r="I62" s="332">
        <v>0.13700000000000001</v>
      </c>
      <c r="J62" s="125" t="s">
        <v>724</v>
      </c>
      <c r="K62" s="333">
        <v>508500.7</v>
      </c>
      <c r="L62" s="333">
        <f t="shared" si="4"/>
        <v>254250</v>
      </c>
      <c r="M62" s="348">
        <f t="shared" si="15"/>
        <v>254250.7</v>
      </c>
      <c r="N62" s="349">
        <v>0.5</v>
      </c>
      <c r="O62" s="350">
        <v>0</v>
      </c>
      <c r="P62" s="350">
        <v>0</v>
      </c>
      <c r="Q62" s="207">
        <f t="shared" si="6"/>
        <v>254250</v>
      </c>
      <c r="R62" s="207"/>
      <c r="S62" s="207"/>
      <c r="T62" s="207"/>
      <c r="U62" s="207"/>
      <c r="V62" s="207"/>
      <c r="W62" s="207"/>
      <c r="X62" s="207"/>
      <c r="Y62" s="141" t="b">
        <f t="shared" si="11"/>
        <v>1</v>
      </c>
      <c r="Z62" s="146">
        <f t="shared" si="12"/>
        <v>0.5</v>
      </c>
      <c r="AA62" s="147" t="b">
        <f t="shared" si="13"/>
        <v>1</v>
      </c>
      <c r="AB62" s="147" t="b">
        <f t="shared" si="14"/>
        <v>1</v>
      </c>
    </row>
    <row r="63" spans="1:28" ht="24" x14ac:dyDescent="0.25">
      <c r="A63" s="242" t="s">
        <v>133</v>
      </c>
      <c r="B63" s="345" t="s">
        <v>951</v>
      </c>
      <c r="C63" s="123" t="s">
        <v>84</v>
      </c>
      <c r="D63" s="330" t="s">
        <v>238</v>
      </c>
      <c r="E63" s="346" t="s">
        <v>430</v>
      </c>
      <c r="F63" s="347" t="s">
        <v>203</v>
      </c>
      <c r="G63" s="330" t="s">
        <v>1010</v>
      </c>
      <c r="H63" s="125" t="s">
        <v>98</v>
      </c>
      <c r="I63" s="332">
        <v>9.8000000000000004E-2</v>
      </c>
      <c r="J63" s="125" t="s">
        <v>448</v>
      </c>
      <c r="K63" s="333">
        <v>180453.69</v>
      </c>
      <c r="L63" s="333">
        <f t="shared" si="4"/>
        <v>90226</v>
      </c>
      <c r="M63" s="348">
        <f t="shared" si="15"/>
        <v>90227.69</v>
      </c>
      <c r="N63" s="349">
        <v>0.5</v>
      </c>
      <c r="O63" s="350">
        <v>0</v>
      </c>
      <c r="P63" s="350">
        <v>0</v>
      </c>
      <c r="Q63" s="207">
        <f t="shared" si="6"/>
        <v>90226</v>
      </c>
      <c r="R63" s="207"/>
      <c r="S63" s="207"/>
      <c r="T63" s="207"/>
      <c r="U63" s="207"/>
      <c r="V63" s="207"/>
      <c r="W63" s="207"/>
      <c r="X63" s="207"/>
      <c r="Y63" s="141" t="b">
        <f t="shared" si="11"/>
        <v>1</v>
      </c>
      <c r="Z63" s="146">
        <f t="shared" si="12"/>
        <v>0.5</v>
      </c>
      <c r="AA63" s="147" t="b">
        <f>Z63=N63</f>
        <v>1</v>
      </c>
      <c r="AB63" s="147" t="b">
        <f t="shared" si="14"/>
        <v>1</v>
      </c>
    </row>
    <row r="64" spans="1:28" ht="36" x14ac:dyDescent="0.25">
      <c r="A64" s="242" t="s">
        <v>134</v>
      </c>
      <c r="B64" s="345" t="s">
        <v>952</v>
      </c>
      <c r="C64" s="123" t="s">
        <v>84</v>
      </c>
      <c r="D64" s="330" t="s">
        <v>225</v>
      </c>
      <c r="E64" s="346" t="s">
        <v>390</v>
      </c>
      <c r="F64" s="347" t="s">
        <v>199</v>
      </c>
      <c r="G64" s="330" t="s">
        <v>1011</v>
      </c>
      <c r="H64" s="125" t="s">
        <v>100</v>
      </c>
      <c r="I64" s="332">
        <v>6.0469999999999997</v>
      </c>
      <c r="J64" s="125" t="s">
        <v>743</v>
      </c>
      <c r="K64" s="333">
        <v>2010901.79</v>
      </c>
      <c r="L64" s="333">
        <f t="shared" si="4"/>
        <v>1206541</v>
      </c>
      <c r="M64" s="348">
        <f t="shared" si="15"/>
        <v>804360.79</v>
      </c>
      <c r="N64" s="349">
        <v>0.6</v>
      </c>
      <c r="O64" s="350">
        <v>0</v>
      </c>
      <c r="P64" s="350">
        <v>0</v>
      </c>
      <c r="Q64" s="207">
        <f t="shared" si="6"/>
        <v>1206541</v>
      </c>
      <c r="R64" s="207"/>
      <c r="S64" s="207"/>
      <c r="T64" s="207"/>
      <c r="U64" s="207"/>
      <c r="V64" s="207"/>
      <c r="W64" s="207"/>
      <c r="X64" s="207"/>
      <c r="Y64" s="141" t="b">
        <f t="shared" si="11"/>
        <v>1</v>
      </c>
      <c r="Z64" s="146">
        <f t="shared" si="12"/>
        <v>0.6</v>
      </c>
      <c r="AA64" s="147" t="b">
        <f t="shared" si="13"/>
        <v>1</v>
      </c>
      <c r="AB64" s="147" t="b">
        <f>K64=L64+M64</f>
        <v>1</v>
      </c>
    </row>
    <row r="65" spans="1:28" ht="24" x14ac:dyDescent="0.25">
      <c r="A65" s="242" t="s">
        <v>135</v>
      </c>
      <c r="B65" s="345" t="s">
        <v>953</v>
      </c>
      <c r="C65" s="123" t="s">
        <v>84</v>
      </c>
      <c r="D65" s="330" t="s">
        <v>595</v>
      </c>
      <c r="E65" s="346" t="s">
        <v>419</v>
      </c>
      <c r="F65" s="347" t="s">
        <v>204</v>
      </c>
      <c r="G65" s="330" t="s">
        <v>1012</v>
      </c>
      <c r="H65" s="125" t="s">
        <v>99</v>
      </c>
      <c r="I65" s="332">
        <v>0.60399999999999998</v>
      </c>
      <c r="J65" s="125" t="s">
        <v>464</v>
      </c>
      <c r="K65" s="333">
        <v>2199993.14</v>
      </c>
      <c r="L65" s="333">
        <f t="shared" si="4"/>
        <v>1099996</v>
      </c>
      <c r="M65" s="348">
        <f t="shared" si="15"/>
        <v>1099997.1400000001</v>
      </c>
      <c r="N65" s="349">
        <v>0.5</v>
      </c>
      <c r="O65" s="350">
        <v>0</v>
      </c>
      <c r="P65" s="350">
        <v>0</v>
      </c>
      <c r="Q65" s="207">
        <f t="shared" si="6"/>
        <v>1099996</v>
      </c>
      <c r="R65" s="207"/>
      <c r="S65" s="207"/>
      <c r="T65" s="207"/>
      <c r="U65" s="207"/>
      <c r="V65" s="207"/>
      <c r="W65" s="207"/>
      <c r="X65" s="207"/>
      <c r="Y65" s="141" t="b">
        <f t="shared" si="11"/>
        <v>1</v>
      </c>
      <c r="Z65" s="146">
        <f t="shared" si="12"/>
        <v>0.5</v>
      </c>
      <c r="AA65" s="147" t="b">
        <f>Z65=N65</f>
        <v>1</v>
      </c>
      <c r="AB65" s="147" t="b">
        <f>K65=L65+M65</f>
        <v>1</v>
      </c>
    </row>
    <row r="66" spans="1:28" ht="24" x14ac:dyDescent="0.25">
      <c r="A66" s="242" t="s">
        <v>136</v>
      </c>
      <c r="B66" s="345" t="s">
        <v>954</v>
      </c>
      <c r="C66" s="123" t="s">
        <v>84</v>
      </c>
      <c r="D66" s="330" t="s">
        <v>230</v>
      </c>
      <c r="E66" s="346" t="s">
        <v>321</v>
      </c>
      <c r="F66" s="347" t="s">
        <v>202</v>
      </c>
      <c r="G66" s="330" t="s">
        <v>1013</v>
      </c>
      <c r="H66" s="125" t="s">
        <v>98</v>
      </c>
      <c r="I66" s="332">
        <v>0.24299999999999999</v>
      </c>
      <c r="J66" s="125" t="s">
        <v>715</v>
      </c>
      <c r="K66" s="333">
        <v>606499.67000000004</v>
      </c>
      <c r="L66" s="333">
        <f t="shared" ref="L66:L117" si="16">ROUNDDOWN(K66*N66,0)</f>
        <v>303249</v>
      </c>
      <c r="M66" s="348">
        <f t="shared" si="15"/>
        <v>303250.67000000004</v>
      </c>
      <c r="N66" s="349">
        <v>0.5</v>
      </c>
      <c r="O66" s="350">
        <v>0</v>
      </c>
      <c r="P66" s="350">
        <v>0</v>
      </c>
      <c r="Q66" s="207">
        <f t="shared" ref="Q66:Q115" si="17">L66</f>
        <v>303249</v>
      </c>
      <c r="R66" s="207"/>
      <c r="S66" s="207"/>
      <c r="T66" s="207"/>
      <c r="U66" s="207"/>
      <c r="V66" s="207"/>
      <c r="W66" s="207"/>
      <c r="X66" s="207"/>
      <c r="Y66" s="141" t="b">
        <f t="shared" si="11"/>
        <v>1</v>
      </c>
      <c r="Z66" s="146">
        <f t="shared" si="12"/>
        <v>0.5</v>
      </c>
      <c r="AA66" s="147" t="b">
        <f t="shared" si="13"/>
        <v>1</v>
      </c>
      <c r="AB66" s="147" t="b">
        <f t="shared" si="14"/>
        <v>1</v>
      </c>
    </row>
    <row r="67" spans="1:28" ht="36" x14ac:dyDescent="0.25">
      <c r="A67" s="242" t="s">
        <v>137</v>
      </c>
      <c r="B67" s="345" t="s">
        <v>956</v>
      </c>
      <c r="C67" s="123" t="s">
        <v>84</v>
      </c>
      <c r="D67" s="330" t="s">
        <v>255</v>
      </c>
      <c r="E67" s="346" t="s">
        <v>341</v>
      </c>
      <c r="F67" s="347" t="s">
        <v>202</v>
      </c>
      <c r="G67" s="330" t="s">
        <v>1015</v>
      </c>
      <c r="H67" s="125" t="s">
        <v>98</v>
      </c>
      <c r="I67" s="332">
        <v>0.30099999999999999</v>
      </c>
      <c r="J67" s="125" t="s">
        <v>714</v>
      </c>
      <c r="K67" s="333">
        <v>269537.84999999998</v>
      </c>
      <c r="L67" s="333">
        <f t="shared" si="16"/>
        <v>134768</v>
      </c>
      <c r="M67" s="348">
        <f t="shared" si="15"/>
        <v>134769.84999999998</v>
      </c>
      <c r="N67" s="349">
        <v>0.5</v>
      </c>
      <c r="O67" s="350">
        <v>0</v>
      </c>
      <c r="P67" s="350">
        <v>0</v>
      </c>
      <c r="Q67" s="207">
        <f t="shared" si="17"/>
        <v>134768</v>
      </c>
      <c r="R67" s="207"/>
      <c r="S67" s="207"/>
      <c r="T67" s="207"/>
      <c r="U67" s="207"/>
      <c r="V67" s="207"/>
      <c r="W67" s="207"/>
      <c r="X67" s="207"/>
      <c r="Y67" s="141" t="b">
        <f t="shared" si="11"/>
        <v>1</v>
      </c>
      <c r="Z67" s="146">
        <f t="shared" si="12"/>
        <v>0.5</v>
      </c>
      <c r="AA67" s="147" t="b">
        <f t="shared" si="13"/>
        <v>1</v>
      </c>
      <c r="AB67" s="147" t="b">
        <f t="shared" si="14"/>
        <v>1</v>
      </c>
    </row>
    <row r="68" spans="1:28" ht="24" x14ac:dyDescent="0.25">
      <c r="A68" s="242" t="s">
        <v>138</v>
      </c>
      <c r="B68" s="345" t="s">
        <v>957</v>
      </c>
      <c r="C68" s="123" t="s">
        <v>84</v>
      </c>
      <c r="D68" s="330" t="s">
        <v>274</v>
      </c>
      <c r="E68" s="346" t="s">
        <v>371</v>
      </c>
      <c r="F68" s="347" t="s">
        <v>192</v>
      </c>
      <c r="G68" s="330" t="s">
        <v>1016</v>
      </c>
      <c r="H68" s="125" t="s">
        <v>98</v>
      </c>
      <c r="I68" s="332">
        <v>2.1</v>
      </c>
      <c r="J68" s="125" t="s">
        <v>501</v>
      </c>
      <c r="K68" s="333">
        <v>1218368.58</v>
      </c>
      <c r="L68" s="333">
        <f t="shared" si="16"/>
        <v>609184</v>
      </c>
      <c r="M68" s="348">
        <f t="shared" si="15"/>
        <v>609184.58000000007</v>
      </c>
      <c r="N68" s="349">
        <v>0.5</v>
      </c>
      <c r="O68" s="350">
        <v>0</v>
      </c>
      <c r="P68" s="350">
        <v>0</v>
      </c>
      <c r="Q68" s="207">
        <f t="shared" si="17"/>
        <v>609184</v>
      </c>
      <c r="R68" s="207"/>
      <c r="S68" s="207"/>
      <c r="T68" s="207"/>
      <c r="U68" s="207"/>
      <c r="V68" s="207"/>
      <c r="W68" s="207"/>
      <c r="X68" s="207"/>
      <c r="Y68" s="141" t="b">
        <f t="shared" si="11"/>
        <v>1</v>
      </c>
      <c r="Z68" s="146">
        <f t="shared" si="12"/>
        <v>0.5</v>
      </c>
      <c r="AA68" s="147" t="b">
        <f t="shared" si="13"/>
        <v>1</v>
      </c>
      <c r="AB68" s="147" t="b">
        <f t="shared" si="14"/>
        <v>1</v>
      </c>
    </row>
    <row r="69" spans="1:28" ht="24" x14ac:dyDescent="0.25">
      <c r="A69" s="242" t="s">
        <v>139</v>
      </c>
      <c r="B69" s="345" t="s">
        <v>958</v>
      </c>
      <c r="C69" s="123" t="s">
        <v>84</v>
      </c>
      <c r="D69" s="330" t="s">
        <v>220</v>
      </c>
      <c r="E69" s="346" t="s">
        <v>313</v>
      </c>
      <c r="F69" s="347" t="s">
        <v>191</v>
      </c>
      <c r="G69" s="330" t="s">
        <v>1017</v>
      </c>
      <c r="H69" s="125" t="s">
        <v>98</v>
      </c>
      <c r="I69" s="332">
        <v>0.46600000000000003</v>
      </c>
      <c r="J69" s="125" t="s">
        <v>448</v>
      </c>
      <c r="K69" s="333">
        <v>1307302.3999999999</v>
      </c>
      <c r="L69" s="333">
        <f t="shared" si="16"/>
        <v>653651</v>
      </c>
      <c r="M69" s="348">
        <f t="shared" si="15"/>
        <v>653651.39999999991</v>
      </c>
      <c r="N69" s="349">
        <v>0.5</v>
      </c>
      <c r="O69" s="350">
        <v>0</v>
      </c>
      <c r="P69" s="350">
        <v>0</v>
      </c>
      <c r="Q69" s="207">
        <f t="shared" si="17"/>
        <v>653651</v>
      </c>
      <c r="R69" s="207"/>
      <c r="S69" s="207"/>
      <c r="T69" s="207"/>
      <c r="U69" s="207"/>
      <c r="V69" s="207"/>
      <c r="W69" s="207"/>
      <c r="X69" s="207"/>
      <c r="Y69" s="141" t="b">
        <f t="shared" si="11"/>
        <v>1</v>
      </c>
      <c r="Z69" s="146">
        <f t="shared" si="12"/>
        <v>0.5</v>
      </c>
      <c r="AA69" s="147" t="b">
        <f t="shared" si="13"/>
        <v>1</v>
      </c>
      <c r="AB69" s="147" t="b">
        <f t="shared" si="14"/>
        <v>1</v>
      </c>
    </row>
    <row r="70" spans="1:28" ht="24" x14ac:dyDescent="0.25">
      <c r="A70" s="242" t="s">
        <v>140</v>
      </c>
      <c r="B70" s="345" t="s">
        <v>959</v>
      </c>
      <c r="C70" s="123" t="s">
        <v>84</v>
      </c>
      <c r="D70" s="330" t="s">
        <v>947</v>
      </c>
      <c r="E70" s="346" t="s">
        <v>316</v>
      </c>
      <c r="F70" s="347" t="s">
        <v>190</v>
      </c>
      <c r="G70" s="330" t="s">
        <v>1018</v>
      </c>
      <c r="H70" s="125" t="s">
        <v>98</v>
      </c>
      <c r="I70" s="332">
        <v>0.23899999999999999</v>
      </c>
      <c r="J70" s="125" t="s">
        <v>445</v>
      </c>
      <c r="K70" s="333">
        <v>856591.75</v>
      </c>
      <c r="L70" s="333">
        <f t="shared" si="16"/>
        <v>428295</v>
      </c>
      <c r="M70" s="348">
        <f t="shared" si="15"/>
        <v>428296.75</v>
      </c>
      <c r="N70" s="349">
        <v>0.5</v>
      </c>
      <c r="O70" s="350">
        <v>0</v>
      </c>
      <c r="P70" s="350">
        <v>0</v>
      </c>
      <c r="Q70" s="207">
        <f t="shared" si="17"/>
        <v>428295</v>
      </c>
      <c r="R70" s="207"/>
      <c r="S70" s="207"/>
      <c r="T70" s="207"/>
      <c r="U70" s="207"/>
      <c r="V70" s="207"/>
      <c r="W70" s="207"/>
      <c r="X70" s="207"/>
      <c r="Y70" s="141" t="b">
        <f t="shared" si="11"/>
        <v>1</v>
      </c>
      <c r="Z70" s="146">
        <f t="shared" si="12"/>
        <v>0.5</v>
      </c>
      <c r="AA70" s="147" t="b">
        <f t="shared" si="13"/>
        <v>1</v>
      </c>
      <c r="AB70" s="147" t="b">
        <f t="shared" si="14"/>
        <v>1</v>
      </c>
    </row>
    <row r="71" spans="1:28" ht="48" x14ac:dyDescent="0.25">
      <c r="A71" s="242" t="s">
        <v>141</v>
      </c>
      <c r="B71" s="345" t="s">
        <v>960</v>
      </c>
      <c r="C71" s="123" t="s">
        <v>84</v>
      </c>
      <c r="D71" s="330" t="s">
        <v>687</v>
      </c>
      <c r="E71" s="346" t="s">
        <v>358</v>
      </c>
      <c r="F71" s="347" t="s">
        <v>201</v>
      </c>
      <c r="G71" s="330" t="s">
        <v>1019</v>
      </c>
      <c r="H71" s="125" t="s">
        <v>99</v>
      </c>
      <c r="I71" s="332">
        <v>0.98399999999999999</v>
      </c>
      <c r="J71" s="125" t="s">
        <v>498</v>
      </c>
      <c r="K71" s="333">
        <v>1152002.3899999999</v>
      </c>
      <c r="L71" s="333">
        <f t="shared" si="16"/>
        <v>576001</v>
      </c>
      <c r="M71" s="348">
        <f t="shared" si="15"/>
        <v>576001.3899999999</v>
      </c>
      <c r="N71" s="349">
        <v>0.5</v>
      </c>
      <c r="O71" s="350">
        <v>0</v>
      </c>
      <c r="P71" s="350">
        <v>0</v>
      </c>
      <c r="Q71" s="207">
        <f t="shared" si="17"/>
        <v>576001</v>
      </c>
      <c r="R71" s="207"/>
      <c r="S71" s="207"/>
      <c r="T71" s="207"/>
      <c r="U71" s="207"/>
      <c r="V71" s="207"/>
      <c r="W71" s="207"/>
      <c r="X71" s="207"/>
      <c r="Y71" s="141" t="b">
        <f t="shared" si="11"/>
        <v>1</v>
      </c>
      <c r="Z71" s="146">
        <f t="shared" si="12"/>
        <v>0.5</v>
      </c>
      <c r="AA71" s="147" t="b">
        <f t="shared" si="13"/>
        <v>1</v>
      </c>
      <c r="AB71" s="147" t="b">
        <f t="shared" si="14"/>
        <v>1</v>
      </c>
    </row>
    <row r="72" spans="1:28" ht="36" x14ac:dyDescent="0.25">
      <c r="A72" s="242" t="s">
        <v>142</v>
      </c>
      <c r="B72" s="345" t="s">
        <v>961</v>
      </c>
      <c r="C72" s="123" t="s">
        <v>84</v>
      </c>
      <c r="D72" s="330" t="s">
        <v>592</v>
      </c>
      <c r="E72" s="346" t="s">
        <v>427</v>
      </c>
      <c r="F72" s="347" t="s">
        <v>201</v>
      </c>
      <c r="G72" s="330" t="s">
        <v>1020</v>
      </c>
      <c r="H72" s="125" t="s">
        <v>98</v>
      </c>
      <c r="I72" s="332">
        <v>1.65</v>
      </c>
      <c r="J72" s="125" t="s">
        <v>720</v>
      </c>
      <c r="K72" s="333">
        <v>2495334.21</v>
      </c>
      <c r="L72" s="333">
        <f t="shared" si="16"/>
        <v>1372433</v>
      </c>
      <c r="M72" s="348">
        <f t="shared" si="15"/>
        <v>1122901.21</v>
      </c>
      <c r="N72" s="349">
        <v>0.55000000000000004</v>
      </c>
      <c r="O72" s="350">
        <v>0</v>
      </c>
      <c r="P72" s="350">
        <v>0</v>
      </c>
      <c r="Q72" s="207">
        <f t="shared" si="17"/>
        <v>1372433</v>
      </c>
      <c r="R72" s="207"/>
      <c r="S72" s="207"/>
      <c r="T72" s="207"/>
      <c r="U72" s="207"/>
      <c r="V72" s="207"/>
      <c r="W72" s="207"/>
      <c r="X72" s="207"/>
      <c r="Y72" s="141" t="b">
        <f t="shared" si="11"/>
        <v>1</v>
      </c>
      <c r="Z72" s="146">
        <f t="shared" si="12"/>
        <v>0.55000000000000004</v>
      </c>
      <c r="AA72" s="147" t="b">
        <f t="shared" si="13"/>
        <v>1</v>
      </c>
      <c r="AB72" s="147" t="b">
        <f t="shared" si="14"/>
        <v>1</v>
      </c>
    </row>
    <row r="73" spans="1:28" ht="24" x14ac:dyDescent="0.25">
      <c r="A73" s="242" t="s">
        <v>143</v>
      </c>
      <c r="B73" s="345" t="s">
        <v>962</v>
      </c>
      <c r="C73" s="123" t="s">
        <v>84</v>
      </c>
      <c r="D73" s="330" t="s">
        <v>260</v>
      </c>
      <c r="E73" s="346" t="s">
        <v>314</v>
      </c>
      <c r="F73" s="347" t="s">
        <v>190</v>
      </c>
      <c r="G73" s="330" t="s">
        <v>1021</v>
      </c>
      <c r="H73" s="125" t="s">
        <v>99</v>
      </c>
      <c r="I73" s="332">
        <v>0.99</v>
      </c>
      <c r="J73" s="125" t="s">
        <v>720</v>
      </c>
      <c r="K73" s="333">
        <v>830794.54</v>
      </c>
      <c r="L73" s="333">
        <f t="shared" si="16"/>
        <v>415397</v>
      </c>
      <c r="M73" s="348">
        <f t="shared" si="15"/>
        <v>415397.54000000004</v>
      </c>
      <c r="N73" s="349">
        <v>0.5</v>
      </c>
      <c r="O73" s="350">
        <v>0</v>
      </c>
      <c r="P73" s="350">
        <v>0</v>
      </c>
      <c r="Q73" s="207">
        <f t="shared" si="17"/>
        <v>415397</v>
      </c>
      <c r="R73" s="207"/>
      <c r="S73" s="207"/>
      <c r="T73" s="207"/>
      <c r="U73" s="207"/>
      <c r="V73" s="207"/>
      <c r="W73" s="207"/>
      <c r="X73" s="207"/>
      <c r="Y73" s="141" t="b">
        <f t="shared" si="11"/>
        <v>1</v>
      </c>
      <c r="Z73" s="146">
        <f t="shared" si="12"/>
        <v>0.5</v>
      </c>
      <c r="AA73" s="147" t="b">
        <f t="shared" si="13"/>
        <v>1</v>
      </c>
      <c r="AB73" s="147" t="b">
        <f t="shared" si="14"/>
        <v>1</v>
      </c>
    </row>
    <row r="74" spans="1:28" ht="36" x14ac:dyDescent="0.25">
      <c r="A74" s="242" t="s">
        <v>144</v>
      </c>
      <c r="B74" s="345" t="s">
        <v>963</v>
      </c>
      <c r="C74" s="123" t="s">
        <v>84</v>
      </c>
      <c r="D74" s="330" t="s">
        <v>832</v>
      </c>
      <c r="E74" s="346" t="s">
        <v>384</v>
      </c>
      <c r="F74" s="347" t="s">
        <v>198</v>
      </c>
      <c r="G74" s="330" t="s">
        <v>1022</v>
      </c>
      <c r="H74" s="125" t="s">
        <v>98</v>
      </c>
      <c r="I74" s="332">
        <v>0.74</v>
      </c>
      <c r="J74" s="125" t="s">
        <v>738</v>
      </c>
      <c r="K74" s="333">
        <v>2677523.27</v>
      </c>
      <c r="L74" s="333">
        <f t="shared" si="16"/>
        <v>1472637</v>
      </c>
      <c r="M74" s="348">
        <f t="shared" si="15"/>
        <v>1204886.27</v>
      </c>
      <c r="N74" s="349">
        <v>0.55000000000000004</v>
      </c>
      <c r="O74" s="350">
        <v>0</v>
      </c>
      <c r="P74" s="350">
        <v>0</v>
      </c>
      <c r="Q74" s="207">
        <f t="shared" si="17"/>
        <v>1472637</v>
      </c>
      <c r="R74" s="207"/>
      <c r="S74" s="207"/>
      <c r="T74" s="207"/>
      <c r="U74" s="207"/>
      <c r="V74" s="207"/>
      <c r="W74" s="207"/>
      <c r="X74" s="207"/>
      <c r="Y74" s="141" t="b">
        <f t="shared" si="11"/>
        <v>1</v>
      </c>
      <c r="Z74" s="146">
        <f t="shared" si="12"/>
        <v>0.55000000000000004</v>
      </c>
      <c r="AA74" s="147" t="b">
        <f t="shared" si="13"/>
        <v>1</v>
      </c>
      <c r="AB74" s="147" t="b">
        <f t="shared" si="14"/>
        <v>1</v>
      </c>
    </row>
    <row r="75" spans="1:28" ht="24" x14ac:dyDescent="0.25">
      <c r="A75" s="242" t="s">
        <v>145</v>
      </c>
      <c r="B75" s="345" t="s">
        <v>964</v>
      </c>
      <c r="C75" s="123" t="s">
        <v>84</v>
      </c>
      <c r="D75" s="330" t="s">
        <v>234</v>
      </c>
      <c r="E75" s="346" t="s">
        <v>431</v>
      </c>
      <c r="F75" s="347" t="s">
        <v>195</v>
      </c>
      <c r="G75" s="330" t="s">
        <v>1023</v>
      </c>
      <c r="H75" s="125" t="s">
        <v>99</v>
      </c>
      <c r="I75" s="332">
        <v>1.792</v>
      </c>
      <c r="J75" s="125" t="s">
        <v>741</v>
      </c>
      <c r="K75" s="333">
        <v>1917777.77</v>
      </c>
      <c r="L75" s="333">
        <f t="shared" si="16"/>
        <v>958888</v>
      </c>
      <c r="M75" s="348">
        <f t="shared" si="15"/>
        <v>958889.77</v>
      </c>
      <c r="N75" s="349">
        <v>0.5</v>
      </c>
      <c r="O75" s="350">
        <v>0</v>
      </c>
      <c r="P75" s="350">
        <v>0</v>
      </c>
      <c r="Q75" s="207">
        <f t="shared" si="17"/>
        <v>958888</v>
      </c>
      <c r="R75" s="207"/>
      <c r="S75" s="207"/>
      <c r="T75" s="207"/>
      <c r="U75" s="207"/>
      <c r="V75" s="207"/>
      <c r="W75" s="207"/>
      <c r="X75" s="207"/>
      <c r="Y75" s="141" t="b">
        <f t="shared" si="11"/>
        <v>1</v>
      </c>
      <c r="Z75" s="146">
        <f t="shared" si="12"/>
        <v>0.5</v>
      </c>
      <c r="AA75" s="147" t="b">
        <f t="shared" si="13"/>
        <v>1</v>
      </c>
      <c r="AB75" s="147" t="b">
        <f t="shared" si="14"/>
        <v>1</v>
      </c>
    </row>
    <row r="76" spans="1:28" ht="24" x14ac:dyDescent="0.25">
      <c r="A76" s="242" t="s">
        <v>146</v>
      </c>
      <c r="B76" s="345" t="s">
        <v>965</v>
      </c>
      <c r="C76" s="123" t="s">
        <v>84</v>
      </c>
      <c r="D76" s="330" t="s">
        <v>217</v>
      </c>
      <c r="E76" s="346" t="s">
        <v>328</v>
      </c>
      <c r="F76" s="347" t="s">
        <v>206</v>
      </c>
      <c r="G76" s="330" t="s">
        <v>1024</v>
      </c>
      <c r="H76" s="125" t="s">
        <v>99</v>
      </c>
      <c r="I76" s="332">
        <v>0.69299999999999995</v>
      </c>
      <c r="J76" s="125" t="s">
        <v>439</v>
      </c>
      <c r="K76" s="333">
        <v>475581.12</v>
      </c>
      <c r="L76" s="333">
        <f t="shared" si="16"/>
        <v>261569</v>
      </c>
      <c r="M76" s="348">
        <f t="shared" si="15"/>
        <v>214012.12</v>
      </c>
      <c r="N76" s="349">
        <v>0.55000000000000004</v>
      </c>
      <c r="O76" s="350">
        <v>0</v>
      </c>
      <c r="P76" s="350">
        <v>0</v>
      </c>
      <c r="Q76" s="207">
        <f t="shared" si="17"/>
        <v>261569</v>
      </c>
      <c r="R76" s="207"/>
      <c r="S76" s="207"/>
      <c r="T76" s="207"/>
      <c r="U76" s="207"/>
      <c r="V76" s="207"/>
      <c r="W76" s="207"/>
      <c r="X76" s="207"/>
      <c r="Y76" s="141" t="b">
        <f t="shared" si="11"/>
        <v>1</v>
      </c>
      <c r="Z76" s="146">
        <f t="shared" si="12"/>
        <v>0.55000000000000004</v>
      </c>
      <c r="AA76" s="147" t="b">
        <f t="shared" si="13"/>
        <v>1</v>
      </c>
      <c r="AB76" s="147" t="b">
        <f t="shared" si="14"/>
        <v>1</v>
      </c>
    </row>
    <row r="77" spans="1:28" ht="24" x14ac:dyDescent="0.25">
      <c r="A77" s="242" t="s">
        <v>147</v>
      </c>
      <c r="B77" s="345" t="s">
        <v>966</v>
      </c>
      <c r="C77" s="123" t="s">
        <v>84</v>
      </c>
      <c r="D77" s="330" t="s">
        <v>289</v>
      </c>
      <c r="E77" s="346" t="s">
        <v>315</v>
      </c>
      <c r="F77" s="347" t="s">
        <v>206</v>
      </c>
      <c r="G77" s="330" t="s">
        <v>1025</v>
      </c>
      <c r="H77" s="125" t="s">
        <v>99</v>
      </c>
      <c r="I77" s="332">
        <v>2.86</v>
      </c>
      <c r="J77" s="125" t="s">
        <v>445</v>
      </c>
      <c r="K77" s="333">
        <v>1124007.42</v>
      </c>
      <c r="L77" s="333">
        <f t="shared" si="16"/>
        <v>562003</v>
      </c>
      <c r="M77" s="348">
        <f t="shared" si="15"/>
        <v>562004.41999999993</v>
      </c>
      <c r="N77" s="349">
        <v>0.5</v>
      </c>
      <c r="O77" s="350">
        <v>0</v>
      </c>
      <c r="P77" s="350">
        <v>0</v>
      </c>
      <c r="Q77" s="207">
        <f t="shared" si="17"/>
        <v>562003</v>
      </c>
      <c r="R77" s="207"/>
      <c r="S77" s="207"/>
      <c r="T77" s="207"/>
      <c r="U77" s="207"/>
      <c r="V77" s="207"/>
      <c r="W77" s="207"/>
      <c r="X77" s="207"/>
      <c r="Y77" s="141" t="b">
        <f t="shared" si="11"/>
        <v>1</v>
      </c>
      <c r="Z77" s="146">
        <f t="shared" si="12"/>
        <v>0.5</v>
      </c>
      <c r="AA77" s="147" t="b">
        <f t="shared" si="13"/>
        <v>1</v>
      </c>
      <c r="AB77" s="147" t="b">
        <f t="shared" si="14"/>
        <v>1</v>
      </c>
    </row>
    <row r="78" spans="1:28" ht="48" x14ac:dyDescent="0.25">
      <c r="A78" s="242" t="s">
        <v>148</v>
      </c>
      <c r="B78" s="345" t="s">
        <v>967</v>
      </c>
      <c r="C78" s="123" t="s">
        <v>84</v>
      </c>
      <c r="D78" s="330" t="s">
        <v>828</v>
      </c>
      <c r="E78" s="346" t="s">
        <v>377</v>
      </c>
      <c r="F78" s="347" t="s">
        <v>206</v>
      </c>
      <c r="G78" s="330" t="s">
        <v>1026</v>
      </c>
      <c r="H78" s="125" t="s">
        <v>99</v>
      </c>
      <c r="I78" s="332">
        <v>0.86799999999999999</v>
      </c>
      <c r="J78" s="125" t="s">
        <v>464</v>
      </c>
      <c r="K78" s="333">
        <v>1218000</v>
      </c>
      <c r="L78" s="333">
        <f t="shared" si="16"/>
        <v>669900</v>
      </c>
      <c r="M78" s="348">
        <f t="shared" si="15"/>
        <v>548100</v>
      </c>
      <c r="N78" s="349">
        <v>0.55000000000000004</v>
      </c>
      <c r="O78" s="350">
        <v>0</v>
      </c>
      <c r="P78" s="350">
        <v>0</v>
      </c>
      <c r="Q78" s="207">
        <f t="shared" si="17"/>
        <v>669900</v>
      </c>
      <c r="R78" s="207"/>
      <c r="S78" s="207"/>
      <c r="T78" s="207"/>
      <c r="U78" s="207"/>
      <c r="V78" s="207"/>
      <c r="W78" s="207"/>
      <c r="X78" s="207"/>
      <c r="Y78" s="141" t="b">
        <f t="shared" si="11"/>
        <v>1</v>
      </c>
      <c r="Z78" s="146">
        <f t="shared" si="12"/>
        <v>0.55000000000000004</v>
      </c>
      <c r="AA78" s="147" t="b">
        <f t="shared" si="13"/>
        <v>1</v>
      </c>
      <c r="AB78" s="147" t="b">
        <f t="shared" si="14"/>
        <v>1</v>
      </c>
    </row>
    <row r="79" spans="1:28" ht="36" x14ac:dyDescent="0.25">
      <c r="A79" s="242" t="s">
        <v>149</v>
      </c>
      <c r="B79" s="345" t="s">
        <v>968</v>
      </c>
      <c r="C79" s="123" t="s">
        <v>84</v>
      </c>
      <c r="D79" s="330" t="s">
        <v>297</v>
      </c>
      <c r="E79" s="346" t="s">
        <v>360</v>
      </c>
      <c r="F79" s="347" t="s">
        <v>192</v>
      </c>
      <c r="G79" s="330" t="s">
        <v>1027</v>
      </c>
      <c r="H79" s="125" t="s">
        <v>99</v>
      </c>
      <c r="I79" s="332">
        <v>0.371</v>
      </c>
      <c r="J79" s="125" t="s">
        <v>901</v>
      </c>
      <c r="K79" s="333">
        <v>963519.91</v>
      </c>
      <c r="L79" s="333">
        <f t="shared" si="16"/>
        <v>481759</v>
      </c>
      <c r="M79" s="348">
        <f t="shared" si="15"/>
        <v>481760.91000000003</v>
      </c>
      <c r="N79" s="349">
        <v>0.5</v>
      </c>
      <c r="O79" s="350">
        <v>0</v>
      </c>
      <c r="P79" s="350">
        <v>0</v>
      </c>
      <c r="Q79" s="207">
        <f t="shared" si="17"/>
        <v>481759</v>
      </c>
      <c r="R79" s="207"/>
      <c r="S79" s="207"/>
      <c r="T79" s="207"/>
      <c r="U79" s="207"/>
      <c r="V79" s="207"/>
      <c r="W79" s="207"/>
      <c r="X79" s="207"/>
      <c r="Y79" s="141" t="b">
        <f t="shared" si="11"/>
        <v>1</v>
      </c>
      <c r="Z79" s="146">
        <f t="shared" si="12"/>
        <v>0.5</v>
      </c>
      <c r="AA79" s="147" t="b">
        <f t="shared" si="13"/>
        <v>1</v>
      </c>
      <c r="AB79" s="147" t="b">
        <f t="shared" si="14"/>
        <v>1</v>
      </c>
    </row>
    <row r="80" spans="1:28" ht="24" x14ac:dyDescent="0.25">
      <c r="A80" s="242" t="s">
        <v>150</v>
      </c>
      <c r="B80" s="345" t="s">
        <v>969</v>
      </c>
      <c r="C80" s="123" t="s">
        <v>84</v>
      </c>
      <c r="D80" s="330" t="s">
        <v>224</v>
      </c>
      <c r="E80" s="346" t="s">
        <v>330</v>
      </c>
      <c r="F80" s="347" t="s">
        <v>196</v>
      </c>
      <c r="G80" s="330" t="s">
        <v>1103</v>
      </c>
      <c r="H80" s="125" t="s">
        <v>99</v>
      </c>
      <c r="I80" s="332">
        <v>0.75</v>
      </c>
      <c r="J80" s="125" t="s">
        <v>742</v>
      </c>
      <c r="K80" s="333">
        <v>581140.87</v>
      </c>
      <c r="L80" s="333">
        <f t="shared" si="16"/>
        <v>290570</v>
      </c>
      <c r="M80" s="348">
        <f t="shared" si="15"/>
        <v>290570.87</v>
      </c>
      <c r="N80" s="349">
        <v>0.5</v>
      </c>
      <c r="O80" s="350">
        <v>0</v>
      </c>
      <c r="P80" s="350">
        <v>0</v>
      </c>
      <c r="Q80" s="207">
        <f t="shared" si="17"/>
        <v>290570</v>
      </c>
      <c r="R80" s="207"/>
      <c r="S80" s="207"/>
      <c r="T80" s="207"/>
      <c r="U80" s="207"/>
      <c r="V80" s="207"/>
      <c r="W80" s="207"/>
      <c r="X80" s="207"/>
      <c r="Y80" s="141" t="b">
        <f t="shared" si="11"/>
        <v>1</v>
      </c>
      <c r="Z80" s="146">
        <f t="shared" si="12"/>
        <v>0.5</v>
      </c>
      <c r="AA80" s="147" t="b">
        <f t="shared" si="13"/>
        <v>1</v>
      </c>
      <c r="AB80" s="147" t="b">
        <f t="shared" si="14"/>
        <v>1</v>
      </c>
    </row>
    <row r="81" spans="1:28" ht="24" x14ac:dyDescent="0.25">
      <c r="A81" s="242" t="s">
        <v>151</v>
      </c>
      <c r="B81" s="345" t="s">
        <v>970</v>
      </c>
      <c r="C81" s="123" t="s">
        <v>84</v>
      </c>
      <c r="D81" s="330" t="s">
        <v>271</v>
      </c>
      <c r="E81" s="346" t="s">
        <v>399</v>
      </c>
      <c r="F81" s="347" t="s">
        <v>207</v>
      </c>
      <c r="G81" s="330" t="s">
        <v>1028</v>
      </c>
      <c r="H81" s="125" t="s">
        <v>100</v>
      </c>
      <c r="I81" s="332">
        <v>2.7879999999999998</v>
      </c>
      <c r="J81" s="125" t="s">
        <v>1061</v>
      </c>
      <c r="K81" s="333">
        <v>1203754.8500000001</v>
      </c>
      <c r="L81" s="333">
        <f t="shared" si="16"/>
        <v>601877</v>
      </c>
      <c r="M81" s="348">
        <f t="shared" si="15"/>
        <v>601877.85000000009</v>
      </c>
      <c r="N81" s="349">
        <v>0.5</v>
      </c>
      <c r="O81" s="350">
        <v>0</v>
      </c>
      <c r="P81" s="350">
        <v>0</v>
      </c>
      <c r="Q81" s="207">
        <f t="shared" si="17"/>
        <v>601877</v>
      </c>
      <c r="R81" s="207"/>
      <c r="S81" s="207"/>
      <c r="T81" s="207"/>
      <c r="U81" s="207"/>
      <c r="V81" s="207"/>
      <c r="W81" s="207"/>
      <c r="X81" s="207"/>
      <c r="Y81" s="141" t="b">
        <f t="shared" si="11"/>
        <v>1</v>
      </c>
      <c r="Z81" s="146">
        <f t="shared" si="12"/>
        <v>0.5</v>
      </c>
      <c r="AA81" s="147" t="b">
        <f t="shared" si="13"/>
        <v>1</v>
      </c>
      <c r="AB81" s="147" t="b">
        <f t="shared" si="14"/>
        <v>1</v>
      </c>
    </row>
    <row r="82" spans="1:28" ht="24" x14ac:dyDescent="0.25">
      <c r="A82" s="242" t="s">
        <v>152</v>
      </c>
      <c r="B82" s="345" t="s">
        <v>971</v>
      </c>
      <c r="C82" s="123" t="s">
        <v>84</v>
      </c>
      <c r="D82" s="330" t="s">
        <v>250</v>
      </c>
      <c r="E82" s="346" t="s">
        <v>404</v>
      </c>
      <c r="F82" s="347" t="s">
        <v>198</v>
      </c>
      <c r="G82" s="330" t="s">
        <v>1029</v>
      </c>
      <c r="H82" s="125" t="s">
        <v>99</v>
      </c>
      <c r="I82" s="332">
        <v>0.20200000000000001</v>
      </c>
      <c r="J82" s="125" t="s">
        <v>717</v>
      </c>
      <c r="K82" s="333">
        <v>250268.17</v>
      </c>
      <c r="L82" s="333">
        <f t="shared" si="16"/>
        <v>125134</v>
      </c>
      <c r="M82" s="348">
        <f t="shared" si="15"/>
        <v>125134.17000000001</v>
      </c>
      <c r="N82" s="349">
        <v>0.5</v>
      </c>
      <c r="O82" s="350">
        <v>0</v>
      </c>
      <c r="P82" s="350">
        <v>0</v>
      </c>
      <c r="Q82" s="207">
        <f t="shared" si="17"/>
        <v>125134</v>
      </c>
      <c r="R82" s="207"/>
      <c r="S82" s="207"/>
      <c r="T82" s="207"/>
      <c r="U82" s="207"/>
      <c r="V82" s="207"/>
      <c r="W82" s="207"/>
      <c r="X82" s="207"/>
      <c r="Y82" s="141" t="b">
        <f t="shared" si="11"/>
        <v>1</v>
      </c>
      <c r="Z82" s="146">
        <f t="shared" si="12"/>
        <v>0.5</v>
      </c>
      <c r="AA82" s="147" t="b">
        <f t="shared" si="13"/>
        <v>1</v>
      </c>
      <c r="AB82" s="147" t="b">
        <f t="shared" si="14"/>
        <v>1</v>
      </c>
    </row>
    <row r="83" spans="1:28" ht="24" x14ac:dyDescent="0.25">
      <c r="A83" s="242" t="s">
        <v>153</v>
      </c>
      <c r="B83" s="345" t="s">
        <v>972</v>
      </c>
      <c r="C83" s="123" t="s">
        <v>84</v>
      </c>
      <c r="D83" s="330" t="s">
        <v>242</v>
      </c>
      <c r="E83" s="346" t="s">
        <v>363</v>
      </c>
      <c r="F83" s="347" t="s">
        <v>191</v>
      </c>
      <c r="G83" s="330" t="s">
        <v>1030</v>
      </c>
      <c r="H83" s="125" t="s">
        <v>99</v>
      </c>
      <c r="I83" s="332">
        <v>0.70899999999999996</v>
      </c>
      <c r="J83" s="125" t="s">
        <v>749</v>
      </c>
      <c r="K83" s="333">
        <v>3961292.33</v>
      </c>
      <c r="L83" s="333">
        <f t="shared" si="16"/>
        <v>1980646</v>
      </c>
      <c r="M83" s="348">
        <f t="shared" si="15"/>
        <v>1980646.33</v>
      </c>
      <c r="N83" s="349">
        <v>0.5</v>
      </c>
      <c r="O83" s="350">
        <v>0</v>
      </c>
      <c r="P83" s="350">
        <v>0</v>
      </c>
      <c r="Q83" s="207">
        <f t="shared" si="17"/>
        <v>1980646</v>
      </c>
      <c r="R83" s="207"/>
      <c r="S83" s="207"/>
      <c r="T83" s="207"/>
      <c r="U83" s="207"/>
      <c r="V83" s="207"/>
      <c r="W83" s="207"/>
      <c r="X83" s="207"/>
      <c r="Y83" s="141" t="b">
        <f t="shared" si="11"/>
        <v>1</v>
      </c>
      <c r="Z83" s="146">
        <f t="shared" si="12"/>
        <v>0.5</v>
      </c>
      <c r="AA83" s="147" t="b">
        <f t="shared" si="13"/>
        <v>1</v>
      </c>
      <c r="AB83" s="147" t="b">
        <f t="shared" si="14"/>
        <v>1</v>
      </c>
    </row>
    <row r="84" spans="1:28" ht="36" x14ac:dyDescent="0.25">
      <c r="A84" s="242" t="s">
        <v>154</v>
      </c>
      <c r="B84" s="345" t="s">
        <v>973</v>
      </c>
      <c r="C84" s="123" t="s">
        <v>84</v>
      </c>
      <c r="D84" s="330" t="s">
        <v>948</v>
      </c>
      <c r="E84" s="346" t="s">
        <v>318</v>
      </c>
      <c r="F84" s="347" t="s">
        <v>206</v>
      </c>
      <c r="G84" s="330" t="s">
        <v>1031</v>
      </c>
      <c r="H84" s="125" t="s">
        <v>99</v>
      </c>
      <c r="I84" s="332">
        <v>0.13100000000000001</v>
      </c>
      <c r="J84" s="125" t="s">
        <v>445</v>
      </c>
      <c r="K84" s="333">
        <v>393758.82</v>
      </c>
      <c r="L84" s="333">
        <f t="shared" si="16"/>
        <v>196879</v>
      </c>
      <c r="M84" s="348">
        <f t="shared" si="15"/>
        <v>196879.82</v>
      </c>
      <c r="N84" s="349">
        <v>0.5</v>
      </c>
      <c r="O84" s="350">
        <v>0</v>
      </c>
      <c r="P84" s="350">
        <v>0</v>
      </c>
      <c r="Q84" s="207">
        <f t="shared" si="17"/>
        <v>196879</v>
      </c>
      <c r="R84" s="207"/>
      <c r="S84" s="207"/>
      <c r="T84" s="207"/>
      <c r="U84" s="207"/>
      <c r="V84" s="207"/>
      <c r="W84" s="207"/>
      <c r="X84" s="207"/>
      <c r="Y84" s="141" t="b">
        <f t="shared" si="11"/>
        <v>1</v>
      </c>
      <c r="Z84" s="146">
        <f t="shared" si="12"/>
        <v>0.5</v>
      </c>
      <c r="AA84" s="147" t="b">
        <f t="shared" si="13"/>
        <v>1</v>
      </c>
      <c r="AB84" s="147" t="b">
        <f t="shared" si="14"/>
        <v>1</v>
      </c>
    </row>
    <row r="85" spans="1:28" x14ac:dyDescent="0.25">
      <c r="A85" s="242" t="s">
        <v>155</v>
      </c>
      <c r="B85" s="345" t="s">
        <v>974</v>
      </c>
      <c r="C85" s="123" t="s">
        <v>84</v>
      </c>
      <c r="D85" s="330" t="s">
        <v>264</v>
      </c>
      <c r="E85" s="346" t="s">
        <v>401</v>
      </c>
      <c r="F85" s="347" t="s">
        <v>205</v>
      </c>
      <c r="G85" s="330" t="s">
        <v>1032</v>
      </c>
      <c r="H85" s="125" t="s">
        <v>99</v>
      </c>
      <c r="I85" s="332">
        <v>0.81299999999999994</v>
      </c>
      <c r="J85" s="125" t="s">
        <v>722</v>
      </c>
      <c r="K85" s="333">
        <v>673981.22</v>
      </c>
      <c r="L85" s="333">
        <f t="shared" si="16"/>
        <v>336990</v>
      </c>
      <c r="M85" s="348">
        <f t="shared" si="15"/>
        <v>336991.22</v>
      </c>
      <c r="N85" s="349">
        <v>0.5</v>
      </c>
      <c r="O85" s="350">
        <v>0</v>
      </c>
      <c r="P85" s="350">
        <v>0</v>
      </c>
      <c r="Q85" s="207">
        <f t="shared" si="17"/>
        <v>336990</v>
      </c>
      <c r="R85" s="207"/>
      <c r="S85" s="207"/>
      <c r="T85" s="207"/>
      <c r="U85" s="207"/>
      <c r="V85" s="207"/>
      <c r="W85" s="207"/>
      <c r="X85" s="207"/>
      <c r="Y85" s="141" t="b">
        <f t="shared" si="11"/>
        <v>1</v>
      </c>
      <c r="Z85" s="146">
        <f t="shared" si="12"/>
        <v>0.5</v>
      </c>
      <c r="AA85" s="147" t="b">
        <f t="shared" si="13"/>
        <v>1</v>
      </c>
      <c r="AB85" s="147" t="b">
        <f t="shared" si="14"/>
        <v>1</v>
      </c>
    </row>
    <row r="86" spans="1:28" ht="48" x14ac:dyDescent="0.25">
      <c r="A86" s="242" t="s">
        <v>156</v>
      </c>
      <c r="B86" s="345" t="s">
        <v>975</v>
      </c>
      <c r="C86" s="123" t="s">
        <v>84</v>
      </c>
      <c r="D86" s="330" t="s">
        <v>236</v>
      </c>
      <c r="E86" s="346" t="s">
        <v>339</v>
      </c>
      <c r="F86" s="347" t="s">
        <v>199</v>
      </c>
      <c r="G86" s="330" t="s">
        <v>1033</v>
      </c>
      <c r="H86" s="125" t="s">
        <v>99</v>
      </c>
      <c r="I86" s="332">
        <v>1.998</v>
      </c>
      <c r="J86" s="125" t="s">
        <v>745</v>
      </c>
      <c r="K86" s="333">
        <v>945826.4</v>
      </c>
      <c r="L86" s="333">
        <f t="shared" si="16"/>
        <v>472913</v>
      </c>
      <c r="M86" s="348">
        <f t="shared" si="15"/>
        <v>472913.4</v>
      </c>
      <c r="N86" s="349">
        <v>0.5</v>
      </c>
      <c r="O86" s="350">
        <v>0</v>
      </c>
      <c r="P86" s="350">
        <v>0</v>
      </c>
      <c r="Q86" s="207">
        <f t="shared" si="17"/>
        <v>472913</v>
      </c>
      <c r="R86" s="207"/>
      <c r="S86" s="207"/>
      <c r="T86" s="207"/>
      <c r="U86" s="207"/>
      <c r="V86" s="207"/>
      <c r="W86" s="207"/>
      <c r="X86" s="207"/>
      <c r="Y86" s="141" t="b">
        <f t="shared" si="11"/>
        <v>1</v>
      </c>
      <c r="Z86" s="146">
        <f t="shared" si="12"/>
        <v>0.5</v>
      </c>
      <c r="AA86" s="147" t="b">
        <f t="shared" si="13"/>
        <v>1</v>
      </c>
      <c r="AB86" s="147" t="b">
        <f t="shared" si="14"/>
        <v>1</v>
      </c>
    </row>
    <row r="87" spans="1:28" x14ac:dyDescent="0.25">
      <c r="A87" s="242" t="s">
        <v>157</v>
      </c>
      <c r="B87" s="345" t="s">
        <v>976</v>
      </c>
      <c r="C87" s="123" t="s">
        <v>84</v>
      </c>
      <c r="D87" s="330" t="s">
        <v>237</v>
      </c>
      <c r="E87" s="346" t="s">
        <v>312</v>
      </c>
      <c r="F87" s="347" t="s">
        <v>189</v>
      </c>
      <c r="G87" s="330" t="s">
        <v>1034</v>
      </c>
      <c r="H87" s="125" t="s">
        <v>100</v>
      </c>
      <c r="I87" s="332">
        <v>1.1100000000000001</v>
      </c>
      <c r="J87" s="125" t="s">
        <v>445</v>
      </c>
      <c r="K87" s="333">
        <v>786603.29</v>
      </c>
      <c r="L87" s="333">
        <f t="shared" si="16"/>
        <v>393301</v>
      </c>
      <c r="M87" s="348">
        <f t="shared" si="15"/>
        <v>393302.29000000004</v>
      </c>
      <c r="N87" s="349">
        <v>0.5</v>
      </c>
      <c r="O87" s="350">
        <v>0</v>
      </c>
      <c r="P87" s="350">
        <v>0</v>
      </c>
      <c r="Q87" s="207">
        <f t="shared" si="17"/>
        <v>393301</v>
      </c>
      <c r="R87" s="207"/>
      <c r="S87" s="207"/>
      <c r="T87" s="207"/>
      <c r="U87" s="207"/>
      <c r="V87" s="207"/>
      <c r="W87" s="207"/>
      <c r="X87" s="207"/>
      <c r="Y87" s="141" t="b">
        <f t="shared" si="11"/>
        <v>1</v>
      </c>
      <c r="Z87" s="146">
        <f t="shared" si="12"/>
        <v>0.5</v>
      </c>
      <c r="AA87" s="147" t="b">
        <f t="shared" si="13"/>
        <v>1</v>
      </c>
      <c r="AB87" s="147" t="b">
        <f t="shared" si="14"/>
        <v>1</v>
      </c>
    </row>
    <row r="88" spans="1:28" ht="48" x14ac:dyDescent="0.25">
      <c r="A88" s="242" t="s">
        <v>158</v>
      </c>
      <c r="B88" s="345" t="s">
        <v>977</v>
      </c>
      <c r="C88" s="123" t="s">
        <v>84</v>
      </c>
      <c r="D88" s="330" t="s">
        <v>290</v>
      </c>
      <c r="E88" s="346" t="s">
        <v>317</v>
      </c>
      <c r="F88" s="347" t="s">
        <v>190</v>
      </c>
      <c r="G88" s="330" t="s">
        <v>1035</v>
      </c>
      <c r="H88" s="125" t="s">
        <v>99</v>
      </c>
      <c r="I88" s="332">
        <v>0.54</v>
      </c>
      <c r="J88" s="125" t="s">
        <v>724</v>
      </c>
      <c r="K88" s="333">
        <v>1606708.49</v>
      </c>
      <c r="L88" s="333">
        <f t="shared" si="16"/>
        <v>803354</v>
      </c>
      <c r="M88" s="348">
        <f t="shared" si="15"/>
        <v>803354.49</v>
      </c>
      <c r="N88" s="349">
        <v>0.5</v>
      </c>
      <c r="O88" s="350">
        <v>0</v>
      </c>
      <c r="P88" s="350">
        <v>0</v>
      </c>
      <c r="Q88" s="207">
        <f t="shared" si="17"/>
        <v>803354</v>
      </c>
      <c r="R88" s="207"/>
      <c r="S88" s="207"/>
      <c r="T88" s="207"/>
      <c r="U88" s="207"/>
      <c r="V88" s="207"/>
      <c r="W88" s="207"/>
      <c r="X88" s="207"/>
      <c r="Y88" s="141" t="b">
        <f t="shared" si="11"/>
        <v>1</v>
      </c>
      <c r="Z88" s="146">
        <f t="shared" si="12"/>
        <v>0.5</v>
      </c>
      <c r="AA88" s="147" t="b">
        <f t="shared" si="13"/>
        <v>1</v>
      </c>
      <c r="AB88" s="147" t="b">
        <f t="shared" si="14"/>
        <v>1</v>
      </c>
    </row>
    <row r="89" spans="1:28" ht="48" x14ac:dyDescent="0.25">
      <c r="A89" s="242" t="s">
        <v>159</v>
      </c>
      <c r="B89" s="345" t="s">
        <v>978</v>
      </c>
      <c r="C89" s="123" t="s">
        <v>84</v>
      </c>
      <c r="D89" s="330" t="s">
        <v>275</v>
      </c>
      <c r="E89" s="346" t="s">
        <v>413</v>
      </c>
      <c r="F89" s="347" t="s">
        <v>204</v>
      </c>
      <c r="G89" s="330" t="s">
        <v>1036</v>
      </c>
      <c r="H89" s="125" t="s">
        <v>99</v>
      </c>
      <c r="I89" s="332">
        <v>0.65600000000000003</v>
      </c>
      <c r="J89" s="125" t="s">
        <v>899</v>
      </c>
      <c r="K89" s="333">
        <v>661773.61</v>
      </c>
      <c r="L89" s="333">
        <f t="shared" si="16"/>
        <v>330886</v>
      </c>
      <c r="M89" s="348">
        <f t="shared" si="15"/>
        <v>330887.61</v>
      </c>
      <c r="N89" s="349">
        <v>0.5</v>
      </c>
      <c r="O89" s="350">
        <v>0</v>
      </c>
      <c r="P89" s="350">
        <v>0</v>
      </c>
      <c r="Q89" s="207">
        <f t="shared" si="17"/>
        <v>330886</v>
      </c>
      <c r="R89" s="207"/>
      <c r="S89" s="207"/>
      <c r="T89" s="207"/>
      <c r="U89" s="207"/>
      <c r="V89" s="207"/>
      <c r="W89" s="207"/>
      <c r="X89" s="207"/>
      <c r="Y89" s="141" t="b">
        <f t="shared" si="11"/>
        <v>1</v>
      </c>
      <c r="Z89" s="146">
        <f t="shared" si="12"/>
        <v>0.5</v>
      </c>
      <c r="AA89" s="147" t="b">
        <f t="shared" si="13"/>
        <v>1</v>
      </c>
      <c r="AB89" s="147" t="b">
        <f t="shared" si="14"/>
        <v>1</v>
      </c>
    </row>
    <row r="90" spans="1:28" ht="24" x14ac:dyDescent="0.25">
      <c r="A90" s="242" t="s">
        <v>160</v>
      </c>
      <c r="B90" s="345" t="s">
        <v>979</v>
      </c>
      <c r="C90" s="123" t="s">
        <v>84</v>
      </c>
      <c r="D90" s="330" t="s">
        <v>251</v>
      </c>
      <c r="E90" s="346" t="s">
        <v>368</v>
      </c>
      <c r="F90" s="347" t="s">
        <v>205</v>
      </c>
      <c r="G90" s="330" t="s">
        <v>1037</v>
      </c>
      <c r="H90" s="125" t="s">
        <v>99</v>
      </c>
      <c r="I90" s="332">
        <v>0.999</v>
      </c>
      <c r="J90" s="125" t="s">
        <v>502</v>
      </c>
      <c r="K90" s="333">
        <v>1094163.01</v>
      </c>
      <c r="L90" s="333">
        <f t="shared" si="16"/>
        <v>547081</v>
      </c>
      <c r="M90" s="348">
        <f t="shared" si="15"/>
        <v>547082.01</v>
      </c>
      <c r="N90" s="349">
        <v>0.5</v>
      </c>
      <c r="O90" s="350">
        <v>0</v>
      </c>
      <c r="P90" s="350">
        <v>0</v>
      </c>
      <c r="Q90" s="207">
        <f t="shared" si="17"/>
        <v>547081</v>
      </c>
      <c r="R90" s="207"/>
      <c r="S90" s="207"/>
      <c r="T90" s="207"/>
      <c r="U90" s="207"/>
      <c r="V90" s="207"/>
      <c r="W90" s="207"/>
      <c r="X90" s="207"/>
      <c r="Y90" s="141" t="b">
        <f t="shared" si="11"/>
        <v>1</v>
      </c>
      <c r="Z90" s="146">
        <f t="shared" si="12"/>
        <v>0.5</v>
      </c>
      <c r="AA90" s="147" t="b">
        <f t="shared" si="13"/>
        <v>1</v>
      </c>
      <c r="AB90" s="147" t="b">
        <f t="shared" si="14"/>
        <v>1</v>
      </c>
    </row>
    <row r="91" spans="1:28" ht="24" x14ac:dyDescent="0.25">
      <c r="A91" s="242" t="s">
        <v>161</v>
      </c>
      <c r="B91" s="345" t="s">
        <v>980</v>
      </c>
      <c r="C91" s="123" t="s">
        <v>84</v>
      </c>
      <c r="D91" s="330" t="s">
        <v>591</v>
      </c>
      <c r="E91" s="346" t="s">
        <v>325</v>
      </c>
      <c r="F91" s="347" t="s">
        <v>192</v>
      </c>
      <c r="G91" s="330" t="s">
        <v>1038</v>
      </c>
      <c r="H91" s="125" t="s">
        <v>99</v>
      </c>
      <c r="I91" s="332">
        <v>0.69</v>
      </c>
      <c r="J91" s="125" t="s">
        <v>445</v>
      </c>
      <c r="K91" s="333">
        <v>1267538.4099999999</v>
      </c>
      <c r="L91" s="333">
        <f t="shared" si="16"/>
        <v>760523</v>
      </c>
      <c r="M91" s="348">
        <f t="shared" si="15"/>
        <v>507015.40999999992</v>
      </c>
      <c r="N91" s="349">
        <v>0.6</v>
      </c>
      <c r="O91" s="350">
        <v>0</v>
      </c>
      <c r="P91" s="350">
        <v>0</v>
      </c>
      <c r="Q91" s="207">
        <f t="shared" si="17"/>
        <v>760523</v>
      </c>
      <c r="R91" s="207"/>
      <c r="S91" s="207"/>
      <c r="T91" s="207"/>
      <c r="U91" s="207"/>
      <c r="V91" s="207"/>
      <c r="W91" s="207"/>
      <c r="X91" s="207"/>
      <c r="Y91" s="141" t="b">
        <f t="shared" si="11"/>
        <v>1</v>
      </c>
      <c r="Z91" s="146">
        <f t="shared" si="12"/>
        <v>0.6</v>
      </c>
      <c r="AA91" s="147" t="b">
        <f t="shared" si="13"/>
        <v>1</v>
      </c>
      <c r="AB91" s="147" t="b">
        <f t="shared" si="14"/>
        <v>1</v>
      </c>
    </row>
    <row r="92" spans="1:28" x14ac:dyDescent="0.25">
      <c r="A92" s="242" t="s">
        <v>162</v>
      </c>
      <c r="B92" s="345" t="s">
        <v>981</v>
      </c>
      <c r="C92" s="123" t="s">
        <v>84</v>
      </c>
      <c r="D92" s="330" t="s">
        <v>229</v>
      </c>
      <c r="E92" s="346" t="s">
        <v>387</v>
      </c>
      <c r="F92" s="347" t="s">
        <v>202</v>
      </c>
      <c r="G92" s="330" t="s">
        <v>1104</v>
      </c>
      <c r="H92" s="125" t="s">
        <v>98</v>
      </c>
      <c r="I92" s="332">
        <v>0.96699999999999997</v>
      </c>
      <c r="J92" s="125" t="s">
        <v>451</v>
      </c>
      <c r="K92" s="333">
        <v>1397792.78</v>
      </c>
      <c r="L92" s="333">
        <f t="shared" si="16"/>
        <v>698896</v>
      </c>
      <c r="M92" s="348">
        <f t="shared" si="15"/>
        <v>698896.78</v>
      </c>
      <c r="N92" s="349">
        <v>0.5</v>
      </c>
      <c r="O92" s="350">
        <v>0</v>
      </c>
      <c r="P92" s="350">
        <v>0</v>
      </c>
      <c r="Q92" s="207">
        <f t="shared" si="17"/>
        <v>698896</v>
      </c>
      <c r="R92" s="207"/>
      <c r="S92" s="207"/>
      <c r="T92" s="207"/>
      <c r="U92" s="207"/>
      <c r="V92" s="207"/>
      <c r="W92" s="207"/>
      <c r="X92" s="207"/>
      <c r="Y92" s="141" t="b">
        <f t="shared" si="11"/>
        <v>1</v>
      </c>
      <c r="Z92" s="146">
        <f t="shared" si="12"/>
        <v>0.5</v>
      </c>
      <c r="AA92" s="147" t="b">
        <f t="shared" si="13"/>
        <v>1</v>
      </c>
      <c r="AB92" s="147" t="b">
        <f t="shared" si="14"/>
        <v>1</v>
      </c>
    </row>
    <row r="93" spans="1:28" ht="24" x14ac:dyDescent="0.25">
      <c r="A93" s="242" t="s">
        <v>163</v>
      </c>
      <c r="B93" s="345" t="s">
        <v>982</v>
      </c>
      <c r="C93" s="123" t="s">
        <v>84</v>
      </c>
      <c r="D93" s="330" t="s">
        <v>267</v>
      </c>
      <c r="E93" s="346" t="s">
        <v>345</v>
      </c>
      <c r="F93" s="347" t="s">
        <v>193</v>
      </c>
      <c r="G93" s="330" t="s">
        <v>1039</v>
      </c>
      <c r="H93" s="125" t="s">
        <v>99</v>
      </c>
      <c r="I93" s="332">
        <v>0.89</v>
      </c>
      <c r="J93" s="125" t="s">
        <v>747</v>
      </c>
      <c r="K93" s="333">
        <v>626539.53</v>
      </c>
      <c r="L93" s="333">
        <f t="shared" si="16"/>
        <v>313269</v>
      </c>
      <c r="M93" s="348">
        <f t="shared" si="15"/>
        <v>313270.53000000003</v>
      </c>
      <c r="N93" s="349">
        <v>0.5</v>
      </c>
      <c r="O93" s="350">
        <v>0</v>
      </c>
      <c r="P93" s="350">
        <v>0</v>
      </c>
      <c r="Q93" s="207">
        <f t="shared" si="17"/>
        <v>313269</v>
      </c>
      <c r="R93" s="207"/>
      <c r="S93" s="207"/>
      <c r="T93" s="207"/>
      <c r="U93" s="207"/>
      <c r="V93" s="207"/>
      <c r="W93" s="207"/>
      <c r="X93" s="207"/>
      <c r="Y93" s="141" t="b">
        <f t="shared" si="11"/>
        <v>1</v>
      </c>
      <c r="Z93" s="146">
        <f t="shared" si="12"/>
        <v>0.5</v>
      </c>
      <c r="AA93" s="147" t="b">
        <f t="shared" si="13"/>
        <v>1</v>
      </c>
      <c r="AB93" s="147" t="b">
        <f t="shared" si="14"/>
        <v>1</v>
      </c>
    </row>
    <row r="94" spans="1:28" ht="24" x14ac:dyDescent="0.25">
      <c r="A94" s="243" t="s">
        <v>164</v>
      </c>
      <c r="B94" s="361" t="s">
        <v>983</v>
      </c>
      <c r="C94" s="364" t="s">
        <v>85</v>
      </c>
      <c r="D94" s="313" t="s">
        <v>949</v>
      </c>
      <c r="E94" s="314" t="s">
        <v>375</v>
      </c>
      <c r="F94" s="324" t="s">
        <v>206</v>
      </c>
      <c r="G94" s="313" t="s">
        <v>1040</v>
      </c>
      <c r="H94" s="243" t="s">
        <v>98</v>
      </c>
      <c r="I94" s="315">
        <v>0.56100000000000005</v>
      </c>
      <c r="J94" s="243" t="s">
        <v>1062</v>
      </c>
      <c r="K94" s="300">
        <v>4125000</v>
      </c>
      <c r="L94" s="300">
        <f t="shared" si="16"/>
        <v>2062500</v>
      </c>
      <c r="M94" s="362">
        <f t="shared" si="15"/>
        <v>2062500</v>
      </c>
      <c r="N94" s="179">
        <v>0.5</v>
      </c>
      <c r="O94" s="208">
        <v>0</v>
      </c>
      <c r="P94" s="208">
        <v>0</v>
      </c>
      <c r="Q94" s="209">
        <v>480084</v>
      </c>
      <c r="R94" s="209">
        <v>1582416</v>
      </c>
      <c r="S94" s="209"/>
      <c r="T94" s="209"/>
      <c r="U94" s="209"/>
      <c r="V94" s="209"/>
      <c r="W94" s="209"/>
      <c r="X94" s="209"/>
      <c r="Y94" s="141" t="b">
        <f t="shared" si="11"/>
        <v>1</v>
      </c>
      <c r="Z94" s="146">
        <f t="shared" si="12"/>
        <v>0.5</v>
      </c>
      <c r="AA94" s="147" t="b">
        <f t="shared" si="13"/>
        <v>1</v>
      </c>
      <c r="AB94" s="147" t="b">
        <f t="shared" si="14"/>
        <v>1</v>
      </c>
    </row>
    <row r="95" spans="1:28" ht="24" x14ac:dyDescent="0.25">
      <c r="A95" s="243" t="s">
        <v>165</v>
      </c>
      <c r="B95" s="361" t="s">
        <v>984</v>
      </c>
      <c r="C95" s="121" t="s">
        <v>85</v>
      </c>
      <c r="D95" s="313" t="s">
        <v>256</v>
      </c>
      <c r="E95" s="314" t="s">
        <v>424</v>
      </c>
      <c r="F95" s="324" t="s">
        <v>200</v>
      </c>
      <c r="G95" s="313" t="s">
        <v>1041</v>
      </c>
      <c r="H95" s="243" t="s">
        <v>99</v>
      </c>
      <c r="I95" s="315">
        <v>1.901</v>
      </c>
      <c r="J95" s="243" t="s">
        <v>1063</v>
      </c>
      <c r="K95" s="300">
        <v>1800468.04</v>
      </c>
      <c r="L95" s="300">
        <f t="shared" si="16"/>
        <v>900234</v>
      </c>
      <c r="M95" s="362">
        <f t="shared" si="15"/>
        <v>900234.04</v>
      </c>
      <c r="N95" s="179">
        <v>0.5</v>
      </c>
      <c r="O95" s="208">
        <v>0</v>
      </c>
      <c r="P95" s="208">
        <v>0</v>
      </c>
      <c r="Q95" s="209">
        <v>30400</v>
      </c>
      <c r="R95" s="209">
        <v>869834</v>
      </c>
      <c r="S95" s="209"/>
      <c r="T95" s="209"/>
      <c r="U95" s="209"/>
      <c r="V95" s="209"/>
      <c r="W95" s="209"/>
      <c r="X95" s="209"/>
      <c r="Y95" s="141" t="b">
        <f t="shared" si="11"/>
        <v>1</v>
      </c>
      <c r="Z95" s="146">
        <f t="shared" si="12"/>
        <v>0.5</v>
      </c>
      <c r="AA95" s="147" t="b">
        <f t="shared" si="13"/>
        <v>1</v>
      </c>
      <c r="AB95" s="147" t="b">
        <f t="shared" si="14"/>
        <v>1</v>
      </c>
    </row>
    <row r="96" spans="1:28" ht="24" x14ac:dyDescent="0.25">
      <c r="A96" s="242" t="s">
        <v>166</v>
      </c>
      <c r="B96" s="345" t="s">
        <v>985</v>
      </c>
      <c r="C96" s="123" t="s">
        <v>84</v>
      </c>
      <c r="D96" s="330" t="s">
        <v>239</v>
      </c>
      <c r="E96" s="346" t="s">
        <v>417</v>
      </c>
      <c r="F96" s="347" t="s">
        <v>196</v>
      </c>
      <c r="G96" s="330" t="s">
        <v>1042</v>
      </c>
      <c r="H96" s="125" t="s">
        <v>99</v>
      </c>
      <c r="I96" s="332">
        <v>1.5860000000000001</v>
      </c>
      <c r="J96" s="125" t="s">
        <v>748</v>
      </c>
      <c r="K96" s="333">
        <v>1030079.75</v>
      </c>
      <c r="L96" s="333">
        <f t="shared" si="16"/>
        <v>515039</v>
      </c>
      <c r="M96" s="348">
        <f t="shared" si="15"/>
        <v>515040.75</v>
      </c>
      <c r="N96" s="349">
        <v>0.5</v>
      </c>
      <c r="O96" s="350">
        <v>0</v>
      </c>
      <c r="P96" s="350">
        <v>0</v>
      </c>
      <c r="Q96" s="207">
        <f t="shared" si="17"/>
        <v>515039</v>
      </c>
      <c r="R96" s="207"/>
      <c r="S96" s="207"/>
      <c r="T96" s="207"/>
      <c r="U96" s="207"/>
      <c r="V96" s="207"/>
      <c r="W96" s="207"/>
      <c r="X96" s="207"/>
      <c r="Y96" s="141" t="b">
        <f t="shared" si="11"/>
        <v>1</v>
      </c>
      <c r="Z96" s="146">
        <f t="shared" si="12"/>
        <v>0.5</v>
      </c>
      <c r="AA96" s="147" t="b">
        <f t="shared" si="13"/>
        <v>1</v>
      </c>
      <c r="AB96" s="147" t="b">
        <f t="shared" si="14"/>
        <v>1</v>
      </c>
    </row>
    <row r="97" spans="1:28" ht="36" x14ac:dyDescent="0.25">
      <c r="A97" s="242" t="s">
        <v>167</v>
      </c>
      <c r="B97" s="345" t="s">
        <v>986</v>
      </c>
      <c r="C97" s="123" t="s">
        <v>84</v>
      </c>
      <c r="D97" s="330" t="s">
        <v>253</v>
      </c>
      <c r="E97" s="346" t="s">
        <v>324</v>
      </c>
      <c r="F97" s="347" t="s">
        <v>192</v>
      </c>
      <c r="G97" s="330" t="s">
        <v>1043</v>
      </c>
      <c r="H97" s="125" t="s">
        <v>98</v>
      </c>
      <c r="I97" s="332">
        <v>0.55300000000000005</v>
      </c>
      <c r="J97" s="125" t="s">
        <v>898</v>
      </c>
      <c r="K97" s="333">
        <v>386189.24</v>
      </c>
      <c r="L97" s="333">
        <f t="shared" si="16"/>
        <v>212404</v>
      </c>
      <c r="M97" s="348">
        <f t="shared" si="15"/>
        <v>173785.24</v>
      </c>
      <c r="N97" s="349">
        <v>0.55000000000000004</v>
      </c>
      <c r="O97" s="350">
        <v>0</v>
      </c>
      <c r="P97" s="350">
        <v>0</v>
      </c>
      <c r="Q97" s="207">
        <f t="shared" si="17"/>
        <v>212404</v>
      </c>
      <c r="R97" s="207"/>
      <c r="S97" s="207"/>
      <c r="T97" s="207"/>
      <c r="U97" s="207"/>
      <c r="V97" s="207"/>
      <c r="W97" s="207"/>
      <c r="X97" s="207"/>
      <c r="Y97" s="141" t="b">
        <f t="shared" si="11"/>
        <v>1</v>
      </c>
      <c r="Z97" s="146">
        <f t="shared" si="12"/>
        <v>0.55000000000000004</v>
      </c>
      <c r="AA97" s="147" t="b">
        <f t="shared" si="13"/>
        <v>1</v>
      </c>
      <c r="AB97" s="147" t="b">
        <f t="shared" si="14"/>
        <v>1</v>
      </c>
    </row>
    <row r="98" spans="1:28" ht="24" x14ac:dyDescent="0.25">
      <c r="A98" s="242" t="s">
        <v>168</v>
      </c>
      <c r="B98" s="345" t="s">
        <v>987</v>
      </c>
      <c r="C98" s="123" t="s">
        <v>84</v>
      </c>
      <c r="D98" s="330" t="s">
        <v>252</v>
      </c>
      <c r="E98" s="346" t="s">
        <v>342</v>
      </c>
      <c r="F98" s="347" t="s">
        <v>206</v>
      </c>
      <c r="G98" s="330" t="s">
        <v>1044</v>
      </c>
      <c r="H98" s="125" t="s">
        <v>99</v>
      </c>
      <c r="I98" s="332">
        <v>0.5</v>
      </c>
      <c r="J98" s="125" t="s">
        <v>741</v>
      </c>
      <c r="K98" s="333">
        <v>260123</v>
      </c>
      <c r="L98" s="333">
        <f t="shared" si="16"/>
        <v>143067</v>
      </c>
      <c r="M98" s="348">
        <f t="shared" si="15"/>
        <v>117056</v>
      </c>
      <c r="N98" s="349">
        <v>0.55000000000000004</v>
      </c>
      <c r="O98" s="350">
        <v>0</v>
      </c>
      <c r="P98" s="350">
        <v>0</v>
      </c>
      <c r="Q98" s="207">
        <f t="shared" si="17"/>
        <v>143067</v>
      </c>
      <c r="R98" s="207"/>
      <c r="S98" s="207"/>
      <c r="T98" s="207"/>
      <c r="U98" s="207"/>
      <c r="V98" s="207"/>
      <c r="W98" s="207"/>
      <c r="X98" s="207"/>
      <c r="Y98" s="141" t="b">
        <f t="shared" si="11"/>
        <v>1</v>
      </c>
      <c r="Z98" s="146">
        <f t="shared" si="12"/>
        <v>0.55000000000000004</v>
      </c>
      <c r="AA98" s="147" t="b">
        <f t="shared" si="13"/>
        <v>1</v>
      </c>
      <c r="AB98" s="147" t="b">
        <f t="shared" si="14"/>
        <v>1</v>
      </c>
    </row>
    <row r="99" spans="1:28" ht="24" x14ac:dyDescent="0.25">
      <c r="A99" s="242" t="s">
        <v>169</v>
      </c>
      <c r="B99" s="345" t="s">
        <v>988</v>
      </c>
      <c r="C99" s="123" t="s">
        <v>84</v>
      </c>
      <c r="D99" s="330" t="s">
        <v>257</v>
      </c>
      <c r="E99" s="346" t="s">
        <v>393</v>
      </c>
      <c r="F99" s="347" t="s">
        <v>205</v>
      </c>
      <c r="G99" s="330" t="s">
        <v>1045</v>
      </c>
      <c r="H99" s="125" t="s">
        <v>99</v>
      </c>
      <c r="I99" s="332">
        <v>2.302</v>
      </c>
      <c r="J99" s="125" t="s">
        <v>1064</v>
      </c>
      <c r="K99" s="333">
        <v>2419761.92</v>
      </c>
      <c r="L99" s="333">
        <f t="shared" si="16"/>
        <v>1209880</v>
      </c>
      <c r="M99" s="348">
        <f t="shared" si="15"/>
        <v>1209881.92</v>
      </c>
      <c r="N99" s="349">
        <v>0.5</v>
      </c>
      <c r="O99" s="350">
        <v>0</v>
      </c>
      <c r="P99" s="350">
        <v>0</v>
      </c>
      <c r="Q99" s="207">
        <f t="shared" si="17"/>
        <v>1209880</v>
      </c>
      <c r="R99" s="207"/>
      <c r="S99" s="207"/>
      <c r="T99" s="207"/>
      <c r="U99" s="207"/>
      <c r="V99" s="207"/>
      <c r="W99" s="207"/>
      <c r="X99" s="207"/>
      <c r="Y99" s="141" t="b">
        <f t="shared" si="11"/>
        <v>1</v>
      </c>
      <c r="Z99" s="146">
        <f t="shared" si="12"/>
        <v>0.5</v>
      </c>
      <c r="AA99" s="147" t="b">
        <f t="shared" si="13"/>
        <v>1</v>
      </c>
      <c r="AB99" s="147" t="b">
        <f t="shared" si="14"/>
        <v>1</v>
      </c>
    </row>
    <row r="100" spans="1:28" ht="24" x14ac:dyDescent="0.25">
      <c r="A100" s="242" t="s">
        <v>170</v>
      </c>
      <c r="B100" s="345" t="s">
        <v>989</v>
      </c>
      <c r="C100" s="123" t="s">
        <v>84</v>
      </c>
      <c r="D100" s="330" t="s">
        <v>231</v>
      </c>
      <c r="E100" s="346" t="s">
        <v>329</v>
      </c>
      <c r="F100" s="347" t="s">
        <v>206</v>
      </c>
      <c r="G100" s="330" t="s">
        <v>1046</v>
      </c>
      <c r="H100" s="125" t="s">
        <v>99</v>
      </c>
      <c r="I100" s="332">
        <v>0.88</v>
      </c>
      <c r="J100" s="125" t="s">
        <v>739</v>
      </c>
      <c r="K100" s="333">
        <v>370000</v>
      </c>
      <c r="L100" s="333">
        <f t="shared" si="16"/>
        <v>185000</v>
      </c>
      <c r="M100" s="348">
        <f t="shared" si="15"/>
        <v>185000</v>
      </c>
      <c r="N100" s="349">
        <v>0.5</v>
      </c>
      <c r="O100" s="350">
        <v>0</v>
      </c>
      <c r="P100" s="350">
        <v>0</v>
      </c>
      <c r="Q100" s="207">
        <f t="shared" si="17"/>
        <v>185000</v>
      </c>
      <c r="R100" s="207"/>
      <c r="S100" s="207"/>
      <c r="T100" s="207"/>
      <c r="U100" s="207"/>
      <c r="V100" s="207"/>
      <c r="W100" s="207"/>
      <c r="X100" s="207"/>
      <c r="Y100" s="141" t="b">
        <f t="shared" si="11"/>
        <v>1</v>
      </c>
      <c r="Z100" s="146">
        <f t="shared" si="12"/>
        <v>0.5</v>
      </c>
      <c r="AA100" s="147" t="b">
        <f t="shared" si="13"/>
        <v>1</v>
      </c>
      <c r="AB100" s="147" t="b">
        <f t="shared" si="14"/>
        <v>1</v>
      </c>
    </row>
    <row r="101" spans="1:28" ht="24" x14ac:dyDescent="0.25">
      <c r="A101" s="242" t="s">
        <v>171</v>
      </c>
      <c r="B101" s="345" t="s">
        <v>990</v>
      </c>
      <c r="C101" s="123" t="s">
        <v>84</v>
      </c>
      <c r="D101" s="330" t="s">
        <v>249</v>
      </c>
      <c r="E101" s="346" t="s">
        <v>331</v>
      </c>
      <c r="F101" s="347" t="s">
        <v>193</v>
      </c>
      <c r="G101" s="330" t="s">
        <v>1047</v>
      </c>
      <c r="H101" s="125" t="s">
        <v>99</v>
      </c>
      <c r="I101" s="332">
        <v>0.78700000000000003</v>
      </c>
      <c r="J101" s="125" t="s">
        <v>900</v>
      </c>
      <c r="K101" s="333">
        <v>486473.92</v>
      </c>
      <c r="L101" s="333">
        <f t="shared" si="16"/>
        <v>243236</v>
      </c>
      <c r="M101" s="348">
        <f t="shared" si="15"/>
        <v>243237.91999999998</v>
      </c>
      <c r="N101" s="349">
        <v>0.5</v>
      </c>
      <c r="O101" s="350">
        <v>0</v>
      </c>
      <c r="P101" s="350">
        <v>0</v>
      </c>
      <c r="Q101" s="207">
        <f t="shared" si="17"/>
        <v>243236</v>
      </c>
      <c r="R101" s="207"/>
      <c r="S101" s="207"/>
      <c r="T101" s="207"/>
      <c r="U101" s="207"/>
      <c r="V101" s="207"/>
      <c r="W101" s="207"/>
      <c r="X101" s="207"/>
      <c r="Y101" s="141" t="b">
        <f t="shared" si="11"/>
        <v>1</v>
      </c>
      <c r="Z101" s="146">
        <f t="shared" si="12"/>
        <v>0.5</v>
      </c>
      <c r="AA101" s="147" t="b">
        <f t="shared" si="13"/>
        <v>1</v>
      </c>
      <c r="AB101" s="147" t="b">
        <f t="shared" si="14"/>
        <v>1</v>
      </c>
    </row>
    <row r="102" spans="1:28" ht="24" x14ac:dyDescent="0.25">
      <c r="A102" s="242" t="s">
        <v>172</v>
      </c>
      <c r="B102" s="345" t="s">
        <v>991</v>
      </c>
      <c r="C102" s="123" t="s">
        <v>84</v>
      </c>
      <c r="D102" s="330" t="s">
        <v>246</v>
      </c>
      <c r="E102" s="346" t="s">
        <v>367</v>
      </c>
      <c r="F102" s="347" t="s">
        <v>195</v>
      </c>
      <c r="G102" s="330" t="s">
        <v>1048</v>
      </c>
      <c r="H102" s="125" t="s">
        <v>98</v>
      </c>
      <c r="I102" s="332">
        <v>0.378</v>
      </c>
      <c r="J102" s="125" t="s">
        <v>498</v>
      </c>
      <c r="K102" s="333">
        <v>1489417.46</v>
      </c>
      <c r="L102" s="333">
        <f t="shared" si="16"/>
        <v>744708</v>
      </c>
      <c r="M102" s="348">
        <f t="shared" si="15"/>
        <v>744709.46</v>
      </c>
      <c r="N102" s="349">
        <v>0.5</v>
      </c>
      <c r="O102" s="350">
        <v>0</v>
      </c>
      <c r="P102" s="350">
        <v>0</v>
      </c>
      <c r="Q102" s="207">
        <f t="shared" si="17"/>
        <v>744708</v>
      </c>
      <c r="R102" s="207"/>
      <c r="S102" s="207"/>
      <c r="T102" s="207"/>
      <c r="U102" s="207"/>
      <c r="V102" s="207"/>
      <c r="W102" s="207"/>
      <c r="X102" s="207"/>
      <c r="Y102" s="141" t="b">
        <f t="shared" si="11"/>
        <v>1</v>
      </c>
      <c r="Z102" s="146">
        <f t="shared" si="12"/>
        <v>0.5</v>
      </c>
      <c r="AA102" s="147" t="b">
        <f t="shared" si="13"/>
        <v>1</v>
      </c>
      <c r="AB102" s="147" t="b">
        <f t="shared" si="14"/>
        <v>1</v>
      </c>
    </row>
    <row r="103" spans="1:28" ht="36" x14ac:dyDescent="0.25">
      <c r="A103" s="242" t="s">
        <v>173</v>
      </c>
      <c r="B103" s="345" t="s">
        <v>992</v>
      </c>
      <c r="C103" s="123" t="s">
        <v>84</v>
      </c>
      <c r="D103" s="330" t="s">
        <v>600</v>
      </c>
      <c r="E103" s="346" t="s">
        <v>366</v>
      </c>
      <c r="F103" s="347" t="s">
        <v>193</v>
      </c>
      <c r="G103" s="330" t="s">
        <v>1105</v>
      </c>
      <c r="H103" s="125" t="s">
        <v>99</v>
      </c>
      <c r="I103" s="332">
        <v>2.4550000000000001</v>
      </c>
      <c r="J103" s="125" t="s">
        <v>442</v>
      </c>
      <c r="K103" s="333">
        <v>1858135.03</v>
      </c>
      <c r="L103" s="333">
        <f t="shared" si="16"/>
        <v>929067</v>
      </c>
      <c r="M103" s="348">
        <f t="shared" si="15"/>
        <v>929068.03</v>
      </c>
      <c r="N103" s="349">
        <v>0.5</v>
      </c>
      <c r="O103" s="350">
        <v>0</v>
      </c>
      <c r="P103" s="350">
        <v>0</v>
      </c>
      <c r="Q103" s="207">
        <f t="shared" si="17"/>
        <v>929067</v>
      </c>
      <c r="R103" s="207"/>
      <c r="S103" s="207"/>
      <c r="T103" s="207"/>
      <c r="U103" s="207"/>
      <c r="V103" s="207"/>
      <c r="W103" s="207"/>
      <c r="X103" s="207"/>
      <c r="Y103" s="141" t="b">
        <f t="shared" si="11"/>
        <v>1</v>
      </c>
      <c r="Z103" s="146">
        <f t="shared" si="12"/>
        <v>0.5</v>
      </c>
      <c r="AA103" s="147" t="b">
        <f t="shared" si="13"/>
        <v>1</v>
      </c>
      <c r="AB103" s="147" t="b">
        <f t="shared" si="14"/>
        <v>1</v>
      </c>
    </row>
    <row r="104" spans="1:28" ht="24" x14ac:dyDescent="0.25">
      <c r="A104" s="242" t="s">
        <v>174</v>
      </c>
      <c r="B104" s="345" t="s">
        <v>993</v>
      </c>
      <c r="C104" s="123" t="s">
        <v>84</v>
      </c>
      <c r="D104" s="330" t="s">
        <v>597</v>
      </c>
      <c r="E104" s="346" t="s">
        <v>383</v>
      </c>
      <c r="F104" s="347" t="s">
        <v>198</v>
      </c>
      <c r="G104" s="330" t="s">
        <v>1049</v>
      </c>
      <c r="H104" s="125" t="s">
        <v>100</v>
      </c>
      <c r="I104" s="332">
        <v>0.57399999999999995</v>
      </c>
      <c r="J104" s="125" t="s">
        <v>498</v>
      </c>
      <c r="K104" s="333">
        <v>544018.42000000004</v>
      </c>
      <c r="L104" s="333">
        <f t="shared" si="16"/>
        <v>408013</v>
      </c>
      <c r="M104" s="348">
        <f t="shared" si="15"/>
        <v>136005.42000000004</v>
      </c>
      <c r="N104" s="349">
        <v>0.75</v>
      </c>
      <c r="O104" s="350">
        <v>0</v>
      </c>
      <c r="P104" s="350">
        <v>0</v>
      </c>
      <c r="Q104" s="207">
        <f t="shared" si="17"/>
        <v>408013</v>
      </c>
      <c r="R104" s="207"/>
      <c r="S104" s="207"/>
      <c r="T104" s="207"/>
      <c r="U104" s="207"/>
      <c r="V104" s="207"/>
      <c r="W104" s="207"/>
      <c r="X104" s="207"/>
      <c r="Y104" s="141" t="b">
        <f t="shared" si="11"/>
        <v>1</v>
      </c>
      <c r="Z104" s="146">
        <f t="shared" si="12"/>
        <v>0.75</v>
      </c>
      <c r="AA104" s="147" t="b">
        <f t="shared" si="13"/>
        <v>1</v>
      </c>
      <c r="AB104" s="147" t="b">
        <f t="shared" si="14"/>
        <v>1</v>
      </c>
    </row>
    <row r="105" spans="1:28" ht="84" x14ac:dyDescent="0.25">
      <c r="A105" s="242" t="s">
        <v>175</v>
      </c>
      <c r="B105" s="345" t="s">
        <v>994</v>
      </c>
      <c r="C105" s="123" t="s">
        <v>84</v>
      </c>
      <c r="D105" s="330" t="s">
        <v>269</v>
      </c>
      <c r="E105" s="346" t="s">
        <v>397</v>
      </c>
      <c r="F105" s="347" t="s">
        <v>199</v>
      </c>
      <c r="G105" s="330" t="s">
        <v>1106</v>
      </c>
      <c r="H105" s="125" t="s">
        <v>99</v>
      </c>
      <c r="I105" s="332">
        <v>2.4430000000000001</v>
      </c>
      <c r="J105" s="125" t="s">
        <v>445</v>
      </c>
      <c r="K105" s="333">
        <v>1238867.8899999999</v>
      </c>
      <c r="L105" s="333">
        <f t="shared" si="16"/>
        <v>619433</v>
      </c>
      <c r="M105" s="348">
        <f t="shared" si="15"/>
        <v>619434.8899999999</v>
      </c>
      <c r="N105" s="349">
        <v>0.5</v>
      </c>
      <c r="O105" s="350">
        <v>0</v>
      </c>
      <c r="P105" s="350">
        <v>0</v>
      </c>
      <c r="Q105" s="207">
        <f t="shared" si="17"/>
        <v>619433</v>
      </c>
      <c r="R105" s="207"/>
      <c r="S105" s="207"/>
      <c r="T105" s="207"/>
      <c r="U105" s="207"/>
      <c r="V105" s="207"/>
      <c r="W105" s="207"/>
      <c r="X105" s="207"/>
      <c r="Y105" s="141" t="b">
        <f t="shared" si="11"/>
        <v>1</v>
      </c>
      <c r="Z105" s="146">
        <f t="shared" si="12"/>
        <v>0.5</v>
      </c>
      <c r="AA105" s="147" t="b">
        <f t="shared" si="13"/>
        <v>1</v>
      </c>
      <c r="AB105" s="147" t="b">
        <f t="shared" si="14"/>
        <v>1</v>
      </c>
    </row>
    <row r="106" spans="1:28" ht="48" x14ac:dyDescent="0.25">
      <c r="A106" s="242" t="s">
        <v>176</v>
      </c>
      <c r="B106" s="345" t="s">
        <v>995</v>
      </c>
      <c r="C106" s="123" t="s">
        <v>84</v>
      </c>
      <c r="D106" s="330" t="s">
        <v>209</v>
      </c>
      <c r="E106" s="346" t="s">
        <v>412</v>
      </c>
      <c r="F106" s="347" t="s">
        <v>198</v>
      </c>
      <c r="G106" s="330" t="s">
        <v>1050</v>
      </c>
      <c r="H106" s="125" t="s">
        <v>99</v>
      </c>
      <c r="I106" s="332">
        <v>0.44400000000000001</v>
      </c>
      <c r="J106" s="125" t="s">
        <v>464</v>
      </c>
      <c r="K106" s="333">
        <v>1429510.88</v>
      </c>
      <c r="L106" s="333">
        <f t="shared" si="16"/>
        <v>714755</v>
      </c>
      <c r="M106" s="348">
        <f t="shared" si="15"/>
        <v>714755.87999999989</v>
      </c>
      <c r="N106" s="349">
        <v>0.5</v>
      </c>
      <c r="O106" s="350">
        <v>0</v>
      </c>
      <c r="P106" s="350">
        <v>0</v>
      </c>
      <c r="Q106" s="207">
        <f t="shared" si="17"/>
        <v>714755</v>
      </c>
      <c r="R106" s="207"/>
      <c r="S106" s="207"/>
      <c r="T106" s="207"/>
      <c r="U106" s="207"/>
      <c r="V106" s="207"/>
      <c r="W106" s="207"/>
      <c r="X106" s="207"/>
      <c r="Y106" s="141" t="b">
        <f t="shared" ref="Y106:Y122" si="18">L106=SUM(O106:X106)</f>
        <v>1</v>
      </c>
      <c r="Z106" s="146">
        <f t="shared" si="12"/>
        <v>0.5</v>
      </c>
      <c r="AA106" s="147" t="b">
        <f t="shared" si="13"/>
        <v>1</v>
      </c>
      <c r="AB106" s="147" t="b">
        <f t="shared" si="14"/>
        <v>1</v>
      </c>
    </row>
    <row r="107" spans="1:28" ht="36" x14ac:dyDescent="0.25">
      <c r="A107" s="242" t="s">
        <v>177</v>
      </c>
      <c r="B107" s="345" t="s">
        <v>996</v>
      </c>
      <c r="C107" s="123" t="s">
        <v>84</v>
      </c>
      <c r="D107" s="330" t="s">
        <v>825</v>
      </c>
      <c r="E107" s="346" t="s">
        <v>355</v>
      </c>
      <c r="F107" s="347" t="s">
        <v>207</v>
      </c>
      <c r="G107" s="330" t="s">
        <v>1051</v>
      </c>
      <c r="H107" s="125" t="s">
        <v>99</v>
      </c>
      <c r="I107" s="332">
        <v>0.65800000000000003</v>
      </c>
      <c r="J107" s="125" t="s">
        <v>714</v>
      </c>
      <c r="K107" s="333">
        <v>530051.13</v>
      </c>
      <c r="L107" s="333">
        <f t="shared" si="16"/>
        <v>265025</v>
      </c>
      <c r="M107" s="348">
        <f t="shared" si="15"/>
        <v>265026.13</v>
      </c>
      <c r="N107" s="349">
        <v>0.5</v>
      </c>
      <c r="O107" s="350">
        <v>0</v>
      </c>
      <c r="P107" s="350">
        <v>0</v>
      </c>
      <c r="Q107" s="207">
        <f t="shared" si="17"/>
        <v>265025</v>
      </c>
      <c r="R107" s="207"/>
      <c r="S107" s="207"/>
      <c r="T107" s="207"/>
      <c r="U107" s="207"/>
      <c r="V107" s="207"/>
      <c r="W107" s="207"/>
      <c r="X107" s="207"/>
      <c r="Y107" s="141" t="b">
        <f t="shared" si="18"/>
        <v>1</v>
      </c>
      <c r="Z107" s="146">
        <f t="shared" si="12"/>
        <v>0.5</v>
      </c>
      <c r="AA107" s="147" t="b">
        <f t="shared" si="13"/>
        <v>1</v>
      </c>
      <c r="AB107" s="147" t="b">
        <f t="shared" si="14"/>
        <v>1</v>
      </c>
    </row>
    <row r="108" spans="1:28" ht="24" x14ac:dyDescent="0.25">
      <c r="A108" s="242" t="s">
        <v>178</v>
      </c>
      <c r="B108" s="345" t="s">
        <v>997</v>
      </c>
      <c r="C108" s="123" t="s">
        <v>84</v>
      </c>
      <c r="D108" s="330" t="s">
        <v>254</v>
      </c>
      <c r="E108" s="346" t="s">
        <v>429</v>
      </c>
      <c r="F108" s="347" t="s">
        <v>190</v>
      </c>
      <c r="G108" s="330" t="s">
        <v>1052</v>
      </c>
      <c r="H108" s="125" t="s">
        <v>99</v>
      </c>
      <c r="I108" s="332">
        <v>0.31</v>
      </c>
      <c r="J108" s="125" t="s">
        <v>448</v>
      </c>
      <c r="K108" s="333">
        <v>311362.5</v>
      </c>
      <c r="L108" s="333">
        <f t="shared" si="16"/>
        <v>155681</v>
      </c>
      <c r="M108" s="348">
        <f t="shared" si="15"/>
        <v>155681.5</v>
      </c>
      <c r="N108" s="349">
        <v>0.5</v>
      </c>
      <c r="O108" s="350">
        <v>0</v>
      </c>
      <c r="P108" s="350">
        <v>0</v>
      </c>
      <c r="Q108" s="207">
        <f t="shared" si="17"/>
        <v>155681</v>
      </c>
      <c r="R108" s="207"/>
      <c r="S108" s="207"/>
      <c r="T108" s="207"/>
      <c r="U108" s="207"/>
      <c r="V108" s="207"/>
      <c r="W108" s="207"/>
      <c r="X108" s="207"/>
      <c r="Y108" s="141" t="b">
        <f t="shared" si="18"/>
        <v>1</v>
      </c>
      <c r="Z108" s="146">
        <f t="shared" si="12"/>
        <v>0.5</v>
      </c>
      <c r="AA108" s="147" t="b">
        <f t="shared" si="13"/>
        <v>1</v>
      </c>
      <c r="AB108" s="147" t="b">
        <f t="shared" si="14"/>
        <v>1</v>
      </c>
    </row>
    <row r="109" spans="1:28" ht="24" x14ac:dyDescent="0.25">
      <c r="A109" s="242" t="s">
        <v>179</v>
      </c>
      <c r="B109" s="345" t="s">
        <v>998</v>
      </c>
      <c r="C109" s="123" t="s">
        <v>84</v>
      </c>
      <c r="D109" s="330" t="s">
        <v>270</v>
      </c>
      <c r="E109" s="346" t="s">
        <v>395</v>
      </c>
      <c r="F109" s="347" t="s">
        <v>193</v>
      </c>
      <c r="G109" s="330" t="s">
        <v>1053</v>
      </c>
      <c r="H109" s="125" t="s">
        <v>99</v>
      </c>
      <c r="I109" s="332">
        <v>0.999</v>
      </c>
      <c r="J109" s="125" t="s">
        <v>730</v>
      </c>
      <c r="K109" s="333">
        <v>411647.41</v>
      </c>
      <c r="L109" s="333">
        <f t="shared" si="16"/>
        <v>205823</v>
      </c>
      <c r="M109" s="348">
        <f t="shared" si="15"/>
        <v>205824.40999999997</v>
      </c>
      <c r="N109" s="349">
        <v>0.5</v>
      </c>
      <c r="O109" s="350">
        <v>0</v>
      </c>
      <c r="P109" s="350">
        <v>0</v>
      </c>
      <c r="Q109" s="207">
        <f t="shared" si="17"/>
        <v>205823</v>
      </c>
      <c r="R109" s="207"/>
      <c r="S109" s="207"/>
      <c r="T109" s="207"/>
      <c r="U109" s="207"/>
      <c r="V109" s="207"/>
      <c r="W109" s="207"/>
      <c r="X109" s="207"/>
      <c r="Y109" s="141" t="b">
        <f t="shared" si="18"/>
        <v>1</v>
      </c>
      <c r="Z109" s="146">
        <f t="shared" si="12"/>
        <v>0.5</v>
      </c>
      <c r="AA109" s="147" t="b">
        <f t="shared" si="13"/>
        <v>1</v>
      </c>
      <c r="AB109" s="147" t="b">
        <f t="shared" si="14"/>
        <v>1</v>
      </c>
    </row>
    <row r="110" spans="1:28" ht="24" x14ac:dyDescent="0.25">
      <c r="A110" s="242" t="s">
        <v>180</v>
      </c>
      <c r="B110" s="345" t="s">
        <v>999</v>
      </c>
      <c r="C110" s="123" t="s">
        <v>84</v>
      </c>
      <c r="D110" s="330" t="s">
        <v>218</v>
      </c>
      <c r="E110" s="346" t="s">
        <v>421</v>
      </c>
      <c r="F110" s="347" t="s">
        <v>189</v>
      </c>
      <c r="G110" s="330" t="s">
        <v>1054</v>
      </c>
      <c r="H110" s="125" t="s">
        <v>99</v>
      </c>
      <c r="I110" s="332">
        <v>0.97299999999999998</v>
      </c>
      <c r="J110" s="125" t="s">
        <v>448</v>
      </c>
      <c r="K110" s="333">
        <v>1337990.29</v>
      </c>
      <c r="L110" s="333">
        <f t="shared" si="16"/>
        <v>735894</v>
      </c>
      <c r="M110" s="348">
        <f t="shared" si="15"/>
        <v>602096.29</v>
      </c>
      <c r="N110" s="349">
        <v>0.55000000000000004</v>
      </c>
      <c r="O110" s="350">
        <v>0</v>
      </c>
      <c r="P110" s="350">
        <v>0</v>
      </c>
      <c r="Q110" s="207">
        <f t="shared" si="17"/>
        <v>735894</v>
      </c>
      <c r="R110" s="207"/>
      <c r="S110" s="207"/>
      <c r="T110" s="207"/>
      <c r="U110" s="207"/>
      <c r="V110" s="207"/>
      <c r="W110" s="207"/>
      <c r="X110" s="207"/>
      <c r="Y110" s="141" t="b">
        <f t="shared" si="18"/>
        <v>1</v>
      </c>
      <c r="Z110" s="146">
        <f t="shared" si="12"/>
        <v>0.55000000000000004</v>
      </c>
      <c r="AA110" s="147" t="b">
        <f t="shared" si="13"/>
        <v>1</v>
      </c>
      <c r="AB110" s="147" t="b">
        <f t="shared" si="14"/>
        <v>1</v>
      </c>
    </row>
    <row r="111" spans="1:28" ht="24" x14ac:dyDescent="0.25">
      <c r="A111" s="242" t="s">
        <v>181</v>
      </c>
      <c r="B111" s="345" t="s">
        <v>1000</v>
      </c>
      <c r="C111" s="123" t="s">
        <v>84</v>
      </c>
      <c r="D111" s="330" t="s">
        <v>590</v>
      </c>
      <c r="E111" s="346" t="s">
        <v>346</v>
      </c>
      <c r="F111" s="347" t="s">
        <v>193</v>
      </c>
      <c r="G111" s="330" t="s">
        <v>1055</v>
      </c>
      <c r="H111" s="125" t="s">
        <v>98</v>
      </c>
      <c r="I111" s="332">
        <v>0.44600000000000001</v>
      </c>
      <c r="J111" s="125" t="s">
        <v>717</v>
      </c>
      <c r="K111" s="333">
        <v>2100000</v>
      </c>
      <c r="L111" s="333">
        <f t="shared" si="16"/>
        <v>1260000</v>
      </c>
      <c r="M111" s="348">
        <f t="shared" si="15"/>
        <v>840000</v>
      </c>
      <c r="N111" s="349">
        <v>0.6</v>
      </c>
      <c r="O111" s="350">
        <v>0</v>
      </c>
      <c r="P111" s="350">
        <v>0</v>
      </c>
      <c r="Q111" s="207">
        <f t="shared" si="17"/>
        <v>1260000</v>
      </c>
      <c r="R111" s="207"/>
      <c r="S111" s="207"/>
      <c r="T111" s="207"/>
      <c r="U111" s="207"/>
      <c r="V111" s="207"/>
      <c r="W111" s="207"/>
      <c r="X111" s="207"/>
      <c r="Y111" s="141" t="b">
        <f t="shared" si="18"/>
        <v>1</v>
      </c>
      <c r="Z111" s="146">
        <f t="shared" si="12"/>
        <v>0.6</v>
      </c>
      <c r="AA111" s="147" t="b">
        <f t="shared" si="13"/>
        <v>1</v>
      </c>
      <c r="AB111" s="147" t="b">
        <f t="shared" si="14"/>
        <v>1</v>
      </c>
    </row>
    <row r="112" spans="1:28" ht="24" x14ac:dyDescent="0.25">
      <c r="A112" s="242" t="s">
        <v>182</v>
      </c>
      <c r="B112" s="345" t="s">
        <v>1001</v>
      </c>
      <c r="C112" s="123" t="s">
        <v>84</v>
      </c>
      <c r="D112" s="330" t="s">
        <v>235</v>
      </c>
      <c r="E112" s="346" t="s">
        <v>322</v>
      </c>
      <c r="F112" s="347" t="s">
        <v>199</v>
      </c>
      <c r="G112" s="330" t="s">
        <v>1056</v>
      </c>
      <c r="H112" s="125" t="s">
        <v>99</v>
      </c>
      <c r="I112" s="332">
        <v>0.46600000000000003</v>
      </c>
      <c r="J112" s="125" t="s">
        <v>498</v>
      </c>
      <c r="K112" s="333">
        <v>254128.54</v>
      </c>
      <c r="L112" s="333">
        <f t="shared" si="16"/>
        <v>127064</v>
      </c>
      <c r="M112" s="348">
        <f t="shared" si="15"/>
        <v>127064.54000000001</v>
      </c>
      <c r="N112" s="349">
        <v>0.5</v>
      </c>
      <c r="O112" s="350">
        <v>0</v>
      </c>
      <c r="P112" s="350">
        <v>0</v>
      </c>
      <c r="Q112" s="207">
        <f t="shared" si="17"/>
        <v>127064</v>
      </c>
      <c r="R112" s="207"/>
      <c r="S112" s="207"/>
      <c r="T112" s="207"/>
      <c r="U112" s="207"/>
      <c r="V112" s="207"/>
      <c r="W112" s="207"/>
      <c r="X112" s="207"/>
      <c r="Y112" s="141" t="b">
        <f t="shared" si="18"/>
        <v>1</v>
      </c>
      <c r="Z112" s="146">
        <f t="shared" si="12"/>
        <v>0.5</v>
      </c>
      <c r="AA112" s="147" t="b">
        <f t="shared" si="13"/>
        <v>1</v>
      </c>
      <c r="AB112" s="147" t="b">
        <f t="shared" si="14"/>
        <v>1</v>
      </c>
    </row>
    <row r="113" spans="1:28" ht="36" x14ac:dyDescent="0.25">
      <c r="A113" s="242" t="s">
        <v>183</v>
      </c>
      <c r="B113" s="345" t="s">
        <v>1002</v>
      </c>
      <c r="C113" s="123" t="s">
        <v>84</v>
      </c>
      <c r="D113" s="330" t="s">
        <v>306</v>
      </c>
      <c r="E113" s="346" t="s">
        <v>418</v>
      </c>
      <c r="F113" s="347" t="s">
        <v>199</v>
      </c>
      <c r="G113" s="330" t="s">
        <v>1107</v>
      </c>
      <c r="H113" s="125" t="s">
        <v>99</v>
      </c>
      <c r="I113" s="332">
        <v>0.998</v>
      </c>
      <c r="J113" s="125" t="s">
        <v>1065</v>
      </c>
      <c r="K113" s="333">
        <v>300393.69</v>
      </c>
      <c r="L113" s="333">
        <f t="shared" si="16"/>
        <v>150196</v>
      </c>
      <c r="M113" s="348">
        <f t="shared" si="15"/>
        <v>150197.69</v>
      </c>
      <c r="N113" s="349">
        <v>0.5</v>
      </c>
      <c r="O113" s="350">
        <v>0</v>
      </c>
      <c r="P113" s="350">
        <v>0</v>
      </c>
      <c r="Q113" s="207">
        <f t="shared" si="17"/>
        <v>150196</v>
      </c>
      <c r="R113" s="207"/>
      <c r="S113" s="207"/>
      <c r="T113" s="207"/>
      <c r="U113" s="207"/>
      <c r="V113" s="207"/>
      <c r="W113" s="207"/>
      <c r="X113" s="207"/>
      <c r="Y113" s="141" t="b">
        <f t="shared" si="18"/>
        <v>1</v>
      </c>
      <c r="Z113" s="146">
        <f t="shared" si="12"/>
        <v>0.5</v>
      </c>
      <c r="AA113" s="147" t="b">
        <f t="shared" si="13"/>
        <v>1</v>
      </c>
      <c r="AB113" s="147" t="b">
        <f t="shared" si="14"/>
        <v>1</v>
      </c>
    </row>
    <row r="114" spans="1:28" ht="60" x14ac:dyDescent="0.25">
      <c r="A114" s="242" t="s">
        <v>184</v>
      </c>
      <c r="B114" s="345" t="s">
        <v>1003</v>
      </c>
      <c r="C114" s="123" t="s">
        <v>84</v>
      </c>
      <c r="D114" s="330" t="s">
        <v>273</v>
      </c>
      <c r="E114" s="346" t="s">
        <v>356</v>
      </c>
      <c r="F114" s="347" t="s">
        <v>197</v>
      </c>
      <c r="G114" s="330" t="s">
        <v>1057</v>
      </c>
      <c r="H114" s="125" t="s">
        <v>100</v>
      </c>
      <c r="I114" s="332">
        <v>1.194</v>
      </c>
      <c r="J114" s="125" t="s">
        <v>1066</v>
      </c>
      <c r="K114" s="333">
        <v>784878.37</v>
      </c>
      <c r="L114" s="333">
        <f t="shared" si="16"/>
        <v>392439</v>
      </c>
      <c r="M114" s="348">
        <f t="shared" si="15"/>
        <v>392439.37</v>
      </c>
      <c r="N114" s="349">
        <v>0.5</v>
      </c>
      <c r="O114" s="350">
        <v>0</v>
      </c>
      <c r="P114" s="350">
        <v>0</v>
      </c>
      <c r="Q114" s="207">
        <f t="shared" si="17"/>
        <v>392439</v>
      </c>
      <c r="R114" s="207"/>
      <c r="S114" s="207"/>
      <c r="T114" s="207"/>
      <c r="U114" s="207"/>
      <c r="V114" s="207"/>
      <c r="W114" s="207"/>
      <c r="X114" s="207"/>
      <c r="Y114" s="141" t="b">
        <f t="shared" si="18"/>
        <v>1</v>
      </c>
      <c r="Z114" s="146">
        <f t="shared" si="12"/>
        <v>0.5</v>
      </c>
      <c r="AA114" s="147" t="b">
        <f t="shared" si="13"/>
        <v>1</v>
      </c>
      <c r="AB114" s="147" t="b">
        <f t="shared" si="14"/>
        <v>1</v>
      </c>
    </row>
    <row r="115" spans="1:28" ht="24" x14ac:dyDescent="0.25">
      <c r="A115" s="242" t="s">
        <v>185</v>
      </c>
      <c r="B115" s="345" t="s">
        <v>1004</v>
      </c>
      <c r="C115" s="123" t="s">
        <v>84</v>
      </c>
      <c r="D115" s="330" t="s">
        <v>247</v>
      </c>
      <c r="E115" s="346" t="s">
        <v>362</v>
      </c>
      <c r="F115" s="347" t="s">
        <v>189</v>
      </c>
      <c r="G115" s="330" t="s">
        <v>1058</v>
      </c>
      <c r="H115" s="125" t="s">
        <v>100</v>
      </c>
      <c r="I115" s="332">
        <v>1.111</v>
      </c>
      <c r="J115" s="125" t="s">
        <v>902</v>
      </c>
      <c r="K115" s="333">
        <v>562642.01</v>
      </c>
      <c r="L115" s="333">
        <f t="shared" si="16"/>
        <v>281321</v>
      </c>
      <c r="M115" s="348">
        <f t="shared" si="15"/>
        <v>281321.01</v>
      </c>
      <c r="N115" s="349">
        <v>0.5</v>
      </c>
      <c r="O115" s="350">
        <v>0</v>
      </c>
      <c r="P115" s="350">
        <v>0</v>
      </c>
      <c r="Q115" s="207">
        <f t="shared" si="17"/>
        <v>281321</v>
      </c>
      <c r="R115" s="207"/>
      <c r="S115" s="207"/>
      <c r="T115" s="207"/>
      <c r="U115" s="207"/>
      <c r="V115" s="207"/>
      <c r="W115" s="207"/>
      <c r="X115" s="207"/>
      <c r="Y115" s="141" t="b">
        <f t="shared" si="18"/>
        <v>1</v>
      </c>
      <c r="Z115" s="146">
        <f t="shared" si="12"/>
        <v>0.5</v>
      </c>
      <c r="AA115" s="147" t="b">
        <f t="shared" si="13"/>
        <v>1</v>
      </c>
      <c r="AB115" s="147" t="b">
        <f t="shared" si="14"/>
        <v>1</v>
      </c>
    </row>
    <row r="116" spans="1:28" ht="24" x14ac:dyDescent="0.25">
      <c r="A116" s="242" t="s">
        <v>186</v>
      </c>
      <c r="B116" s="345" t="s">
        <v>1005</v>
      </c>
      <c r="C116" s="123" t="s">
        <v>84</v>
      </c>
      <c r="D116" s="330" t="s">
        <v>831</v>
      </c>
      <c r="E116" s="346" t="s">
        <v>403</v>
      </c>
      <c r="F116" s="347" t="s">
        <v>200</v>
      </c>
      <c r="G116" s="330" t="s">
        <v>1059</v>
      </c>
      <c r="H116" s="125" t="s">
        <v>99</v>
      </c>
      <c r="I116" s="332">
        <v>0.36599999999999999</v>
      </c>
      <c r="J116" s="125" t="s">
        <v>715</v>
      </c>
      <c r="K116" s="333">
        <v>953558.86</v>
      </c>
      <c r="L116" s="333">
        <f t="shared" si="16"/>
        <v>572135</v>
      </c>
      <c r="M116" s="348">
        <f>K116-L116</f>
        <v>381423.86</v>
      </c>
      <c r="N116" s="349">
        <v>0.6</v>
      </c>
      <c r="O116" s="350">
        <v>0</v>
      </c>
      <c r="P116" s="350">
        <v>0</v>
      </c>
      <c r="Q116" s="207">
        <f>L116</f>
        <v>572135</v>
      </c>
      <c r="R116" s="207"/>
      <c r="S116" s="207"/>
      <c r="T116" s="207"/>
      <c r="U116" s="207"/>
      <c r="V116" s="207"/>
      <c r="W116" s="207"/>
      <c r="X116" s="207"/>
      <c r="Y116" s="141" t="b">
        <f t="shared" si="18"/>
        <v>1</v>
      </c>
      <c r="Z116" s="146">
        <f t="shared" ref="Z116" si="19">ROUND(L116/K116,4)</f>
        <v>0.6</v>
      </c>
      <c r="AA116" s="147" t="b">
        <f t="shared" ref="AA116" si="20">Z116=N116</f>
        <v>1</v>
      </c>
      <c r="AB116" s="147" t="b">
        <f t="shared" ref="AB116" si="21">K116=L116+M116</f>
        <v>1</v>
      </c>
    </row>
    <row r="117" spans="1:28" ht="36" x14ac:dyDescent="0.25">
      <c r="A117" s="243" t="s">
        <v>187</v>
      </c>
      <c r="B117" s="361" t="s">
        <v>1006</v>
      </c>
      <c r="C117" s="121" t="s">
        <v>85</v>
      </c>
      <c r="D117" s="313" t="s">
        <v>272</v>
      </c>
      <c r="E117" s="314" t="s">
        <v>319</v>
      </c>
      <c r="F117" s="324" t="s">
        <v>190</v>
      </c>
      <c r="G117" s="313" t="s">
        <v>1108</v>
      </c>
      <c r="H117" s="243" t="s">
        <v>99</v>
      </c>
      <c r="I117" s="315">
        <v>0.85</v>
      </c>
      <c r="J117" s="243" t="s">
        <v>1067</v>
      </c>
      <c r="K117" s="300">
        <v>1587683.15</v>
      </c>
      <c r="L117" s="300">
        <f t="shared" si="16"/>
        <v>793841</v>
      </c>
      <c r="M117" s="362">
        <f>K117-L117</f>
        <v>793842.14999999991</v>
      </c>
      <c r="N117" s="179">
        <v>0.5</v>
      </c>
      <c r="O117" s="208">
        <v>0</v>
      </c>
      <c r="P117" s="208">
        <v>0</v>
      </c>
      <c r="Q117" s="209">
        <v>152104</v>
      </c>
      <c r="R117" s="209">
        <v>249025</v>
      </c>
      <c r="S117" s="209">
        <v>392712</v>
      </c>
      <c r="T117" s="209"/>
      <c r="U117" s="209"/>
      <c r="V117" s="209"/>
      <c r="W117" s="209"/>
      <c r="X117" s="209"/>
      <c r="Y117" s="141" t="b">
        <f t="shared" si="18"/>
        <v>1</v>
      </c>
      <c r="Z117" s="146">
        <f t="shared" ref="Z117:Z119" si="22">ROUND(L117/K117,4)</f>
        <v>0.5</v>
      </c>
      <c r="AA117" s="147" t="b">
        <f t="shared" ref="AA117:AA119" si="23">Z117=N117</f>
        <v>1</v>
      </c>
      <c r="AB117" s="147" t="b">
        <f t="shared" ref="AB117:AB119" si="24">K117=L117+M117</f>
        <v>1</v>
      </c>
    </row>
    <row r="118" spans="1:28" ht="48" x14ac:dyDescent="0.25">
      <c r="A118" s="326" t="s">
        <v>188</v>
      </c>
      <c r="B118" s="345" t="s">
        <v>1007</v>
      </c>
      <c r="C118" s="123" t="s">
        <v>84</v>
      </c>
      <c r="D118" s="330" t="s">
        <v>599</v>
      </c>
      <c r="E118" s="346" t="s">
        <v>332</v>
      </c>
      <c r="F118" s="347" t="s">
        <v>189</v>
      </c>
      <c r="G118" s="330" t="s">
        <v>1109</v>
      </c>
      <c r="H118" s="125" t="s">
        <v>100</v>
      </c>
      <c r="I118" s="332">
        <v>0.495</v>
      </c>
      <c r="J118" s="125" t="s">
        <v>498</v>
      </c>
      <c r="K118" s="333">
        <v>371368.1</v>
      </c>
      <c r="L118" s="357">
        <f t="shared" ref="L118" si="25">ROUNDDOWN(K118*N118,0)</f>
        <v>185684</v>
      </c>
      <c r="M118" s="365">
        <f>K118-L118</f>
        <v>185684.09999999998</v>
      </c>
      <c r="N118" s="349">
        <v>0.5</v>
      </c>
      <c r="O118" s="350">
        <v>0</v>
      </c>
      <c r="P118" s="350">
        <v>0</v>
      </c>
      <c r="Q118" s="207">
        <f>L118</f>
        <v>185684</v>
      </c>
      <c r="R118" s="207"/>
      <c r="S118" s="207"/>
      <c r="T118" s="207"/>
      <c r="U118" s="207"/>
      <c r="V118" s="207"/>
      <c r="W118" s="207"/>
      <c r="X118" s="207"/>
      <c r="Y118" s="141" t="b">
        <f t="shared" si="18"/>
        <v>1</v>
      </c>
      <c r="Z118" s="146">
        <f t="shared" ref="Z118" si="26">ROUND(L118/K118,4)</f>
        <v>0.5</v>
      </c>
      <c r="AA118" s="147" t="b">
        <f t="shared" ref="AA118" si="27">Z118=N118</f>
        <v>1</v>
      </c>
      <c r="AB118" s="147" t="b">
        <f t="shared" ref="AB118" si="28">K118=L118+M118</f>
        <v>1</v>
      </c>
    </row>
    <row r="119" spans="1:28" ht="24" x14ac:dyDescent="0.25">
      <c r="A119" s="351" t="s">
        <v>1116</v>
      </c>
      <c r="B119" s="345" t="s">
        <v>1008</v>
      </c>
      <c r="C119" s="123" t="s">
        <v>84</v>
      </c>
      <c r="D119" s="330" t="s">
        <v>261</v>
      </c>
      <c r="E119" s="346" t="s">
        <v>311</v>
      </c>
      <c r="F119" s="347" t="s">
        <v>206</v>
      </c>
      <c r="G119" s="330" t="s">
        <v>1060</v>
      </c>
      <c r="H119" s="125" t="s">
        <v>99</v>
      </c>
      <c r="I119" s="332">
        <v>2.3610000000000002</v>
      </c>
      <c r="J119" s="125" t="s">
        <v>715</v>
      </c>
      <c r="K119" s="333">
        <v>2175653.83</v>
      </c>
      <c r="L119" s="357">
        <v>98816.79</v>
      </c>
      <c r="M119" s="365">
        <f>K119-L119</f>
        <v>2076837.04</v>
      </c>
      <c r="N119" s="349">
        <v>0.5</v>
      </c>
      <c r="O119" s="350">
        <v>0</v>
      </c>
      <c r="P119" s="350">
        <v>0</v>
      </c>
      <c r="Q119" s="207">
        <f>L119</f>
        <v>98816.79</v>
      </c>
      <c r="R119" s="207"/>
      <c r="S119" s="207"/>
      <c r="T119" s="207"/>
      <c r="U119" s="207"/>
      <c r="V119" s="207"/>
      <c r="W119" s="207"/>
      <c r="X119" s="207"/>
      <c r="Y119" s="141" t="b">
        <f t="shared" si="18"/>
        <v>1</v>
      </c>
      <c r="Z119" s="146">
        <f t="shared" si="22"/>
        <v>4.5400000000000003E-2</v>
      </c>
      <c r="AA119" s="147" t="b">
        <f t="shared" si="23"/>
        <v>0</v>
      </c>
      <c r="AB119" s="147" t="b">
        <f t="shared" si="24"/>
        <v>1</v>
      </c>
    </row>
    <row r="120" spans="1:28" ht="20.100000000000001" customHeight="1" x14ac:dyDescent="0.25">
      <c r="A120" s="419" t="s">
        <v>43</v>
      </c>
      <c r="B120" s="419"/>
      <c r="C120" s="419"/>
      <c r="D120" s="419"/>
      <c r="E120" s="419"/>
      <c r="F120" s="419"/>
      <c r="G120" s="419"/>
      <c r="H120" s="419"/>
      <c r="I120" s="129">
        <f>SUM(I3:I119)</f>
        <v>124.63900000000001</v>
      </c>
      <c r="J120" s="130" t="s">
        <v>13</v>
      </c>
      <c r="K120" s="155">
        <f>SUM(K3:K119)</f>
        <v>152009249.43999994</v>
      </c>
      <c r="L120" s="155">
        <f>SUM(L3:L119)</f>
        <v>78007763.790000007</v>
      </c>
      <c r="M120" s="155">
        <f>SUM(M3:M119)</f>
        <v>74001485.650000036</v>
      </c>
      <c r="N120" s="131" t="s">
        <v>13</v>
      </c>
      <c r="O120" s="170">
        <f t="shared" ref="O120:X120" si="29">SUM(O3:O119)</f>
        <v>0</v>
      </c>
      <c r="P120" s="170">
        <f t="shared" si="29"/>
        <v>0</v>
      </c>
      <c r="Q120" s="170">
        <f t="shared" si="29"/>
        <v>74913776.790000007</v>
      </c>
      <c r="R120" s="170">
        <f t="shared" si="29"/>
        <v>2701275</v>
      </c>
      <c r="S120" s="170">
        <f t="shared" si="29"/>
        <v>392712</v>
      </c>
      <c r="T120" s="170">
        <f t="shared" si="29"/>
        <v>0</v>
      </c>
      <c r="U120" s="170">
        <f t="shared" si="29"/>
        <v>0</v>
      </c>
      <c r="V120" s="170">
        <f t="shared" si="29"/>
        <v>0</v>
      </c>
      <c r="W120" s="170">
        <f t="shared" si="29"/>
        <v>0</v>
      </c>
      <c r="X120" s="170">
        <f t="shared" si="29"/>
        <v>0</v>
      </c>
      <c r="Y120" s="141" t="b">
        <f t="shared" si="18"/>
        <v>1</v>
      </c>
      <c r="Z120" s="146">
        <f t="shared" ref="Z120:Z122" si="30">ROUND(L120/K120,4)</f>
        <v>0.51319999999999999</v>
      </c>
      <c r="AA120" s="147" t="s">
        <v>13</v>
      </c>
      <c r="AB120" s="147" t="b">
        <f t="shared" ref="AB120:AB122" si="31">K120=L120+M120</f>
        <v>1</v>
      </c>
    </row>
    <row r="121" spans="1:28" ht="20.100000000000001" customHeight="1" x14ac:dyDescent="0.25">
      <c r="A121" s="416" t="s">
        <v>37</v>
      </c>
      <c r="B121" s="417"/>
      <c r="C121" s="417"/>
      <c r="D121" s="417"/>
      <c r="E121" s="417"/>
      <c r="F121" s="417"/>
      <c r="G121" s="417"/>
      <c r="H121" s="418"/>
      <c r="I121" s="129">
        <f>SUMIF($C$3:$C$119,"N",I3:I119)</f>
        <v>120.33000000000001</v>
      </c>
      <c r="J121" s="130" t="s">
        <v>13</v>
      </c>
      <c r="K121" s="155">
        <f>SUMIF($C$3:$C$119,"N",K3:K119)</f>
        <v>142868830.27999997</v>
      </c>
      <c r="L121" s="155">
        <f>SUMIF($C$3:$C$119,"N",L3:L119)</f>
        <v>73437555.790000007</v>
      </c>
      <c r="M121" s="155">
        <f>SUMIF($C$3:$C$119,"N",M3:M119)</f>
        <v>69431274.49000001</v>
      </c>
      <c r="N121" s="131" t="s">
        <v>13</v>
      </c>
      <c r="O121" s="170">
        <f t="shared" ref="O121:X121" si="32">SUMIF($C$3:$C$119,"N",O3:O119)</f>
        <v>0</v>
      </c>
      <c r="P121" s="170">
        <f t="shared" si="32"/>
        <v>0</v>
      </c>
      <c r="Q121" s="170">
        <f t="shared" si="32"/>
        <v>73437555.790000007</v>
      </c>
      <c r="R121" s="170">
        <f t="shared" si="32"/>
        <v>0</v>
      </c>
      <c r="S121" s="170">
        <f t="shared" si="32"/>
        <v>0</v>
      </c>
      <c r="T121" s="170">
        <f t="shared" si="32"/>
        <v>0</v>
      </c>
      <c r="U121" s="170">
        <f t="shared" si="32"/>
        <v>0</v>
      </c>
      <c r="V121" s="170">
        <f t="shared" si="32"/>
        <v>0</v>
      </c>
      <c r="W121" s="170">
        <f t="shared" si="32"/>
        <v>0</v>
      </c>
      <c r="X121" s="170">
        <f t="shared" si="32"/>
        <v>0</v>
      </c>
      <c r="Y121" s="141" t="b">
        <f t="shared" si="18"/>
        <v>1</v>
      </c>
      <c r="Z121" s="146">
        <f t="shared" si="30"/>
        <v>0.51400000000000001</v>
      </c>
      <c r="AA121" s="147" t="s">
        <v>13</v>
      </c>
      <c r="AB121" s="147" t="b">
        <f t="shared" si="31"/>
        <v>1</v>
      </c>
    </row>
    <row r="122" spans="1:28" ht="20.100000000000001" customHeight="1" x14ac:dyDescent="0.25">
      <c r="A122" s="420" t="s">
        <v>38</v>
      </c>
      <c r="B122" s="420"/>
      <c r="C122" s="420"/>
      <c r="D122" s="420"/>
      <c r="E122" s="420"/>
      <c r="F122" s="420"/>
      <c r="G122" s="420"/>
      <c r="H122" s="420"/>
      <c r="I122" s="132">
        <f>SUMIF($C$3:$C$119,"W",I3:I119)</f>
        <v>4.3090000000000002</v>
      </c>
      <c r="J122" s="132" t="s">
        <v>13</v>
      </c>
      <c r="K122" s="171">
        <f>SUMIF($C$3:$C$119,"W",K3:K119)</f>
        <v>9140419.1600000001</v>
      </c>
      <c r="L122" s="171">
        <f>SUMIF($C$3:$C$119,"W",L3:L119)</f>
        <v>4570208</v>
      </c>
      <c r="M122" s="171">
        <f>SUMIF($C$3:$C$119,"W",M3:M119)</f>
        <v>4570211.16</v>
      </c>
      <c r="N122" s="172" t="s">
        <v>13</v>
      </c>
      <c r="O122" s="171">
        <f t="shared" ref="O122:X122" si="33">SUMIF($C$3:$C$119,"W",O3:O119)</f>
        <v>0</v>
      </c>
      <c r="P122" s="171">
        <f t="shared" si="33"/>
        <v>0</v>
      </c>
      <c r="Q122" s="171">
        <f t="shared" si="33"/>
        <v>1476221</v>
      </c>
      <c r="R122" s="171">
        <f t="shared" si="33"/>
        <v>2701275</v>
      </c>
      <c r="S122" s="171">
        <f t="shared" si="33"/>
        <v>392712</v>
      </c>
      <c r="T122" s="171">
        <f t="shared" si="33"/>
        <v>0</v>
      </c>
      <c r="U122" s="171">
        <f t="shared" si="33"/>
        <v>0</v>
      </c>
      <c r="V122" s="171">
        <f t="shared" si="33"/>
        <v>0</v>
      </c>
      <c r="W122" s="171">
        <f t="shared" si="33"/>
        <v>0</v>
      </c>
      <c r="X122" s="171">
        <f t="shared" si="33"/>
        <v>0</v>
      </c>
      <c r="Y122" s="141" t="b">
        <f t="shared" si="18"/>
        <v>1</v>
      </c>
      <c r="Z122" s="146">
        <f t="shared" si="30"/>
        <v>0.5</v>
      </c>
      <c r="AA122" s="147" t="s">
        <v>13</v>
      </c>
      <c r="AB122" s="147" t="b">
        <f t="shared" si="31"/>
        <v>1</v>
      </c>
    </row>
    <row r="123" spans="1:28" ht="17.45" customHeight="1" x14ac:dyDescent="0.25">
      <c r="A123" s="166"/>
      <c r="B123" s="117"/>
      <c r="C123" s="117"/>
      <c r="D123" s="117"/>
      <c r="E123" s="117"/>
      <c r="F123" s="117"/>
      <c r="G123" s="117"/>
      <c r="H123" s="117"/>
      <c r="I123" s="117"/>
      <c r="J123" s="117"/>
      <c r="K123" s="309"/>
      <c r="L123" s="294"/>
      <c r="M123" s="294"/>
      <c r="N123" s="119"/>
      <c r="O123" s="168"/>
      <c r="P123" s="194"/>
      <c r="Q123" s="117"/>
      <c r="R123" s="117"/>
      <c r="S123" s="117"/>
      <c r="T123" s="117"/>
      <c r="U123" s="117"/>
      <c r="V123" s="117"/>
      <c r="W123" s="117"/>
      <c r="X123" s="117"/>
      <c r="AB123" s="164"/>
    </row>
    <row r="124" spans="1:28" x14ac:dyDescent="0.25">
      <c r="A124" s="136" t="s">
        <v>23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309"/>
      <c r="L124" s="294"/>
      <c r="M124" s="294"/>
      <c r="N124" s="119"/>
      <c r="O124" s="117"/>
      <c r="P124" s="138"/>
      <c r="Q124" s="117"/>
      <c r="R124" s="117"/>
      <c r="S124" s="117"/>
      <c r="T124" s="117"/>
      <c r="U124" s="117"/>
      <c r="V124" s="117"/>
      <c r="W124" s="117"/>
      <c r="X124" s="117"/>
    </row>
    <row r="125" spans="1:28" x14ac:dyDescent="0.25">
      <c r="A125" s="139" t="s">
        <v>24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309"/>
      <c r="L125" s="294"/>
      <c r="M125" s="294"/>
      <c r="N125" s="119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</row>
    <row r="126" spans="1:28" x14ac:dyDescent="0.25">
      <c r="A126" s="136" t="s">
        <v>34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309"/>
      <c r="L126" s="294"/>
      <c r="M126" s="294"/>
      <c r="N126" s="119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</row>
    <row r="127" spans="1:28" x14ac:dyDescent="0.2">
      <c r="A127" s="140" t="s">
        <v>1114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309"/>
      <c r="L127" s="294"/>
      <c r="M127" s="294"/>
      <c r="N127" s="119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</row>
    <row r="128" spans="1:28" x14ac:dyDescent="0.25">
      <c r="A128" s="167"/>
    </row>
  </sheetData>
  <protectedRanges>
    <protectedRange sqref="H3:H119" name="Rozstęp1_3"/>
    <protectedRange sqref="K3:K119" name="Rozstęp1_6_1"/>
    <protectedRange sqref="J52:J119 J3:J50" name="Rozstęp1_5_1"/>
    <protectedRange sqref="I3:I119" name="Rozstęp1_4_1"/>
  </protectedRanges>
  <customSheetViews>
    <customSheetView guid="{E572C057-A333-4F45-A887-53F28B4A59DD}" showPageBreaks="1" showGridLines="0" fitToPage="1" printArea="1" view="pageBreakPreview">
      <selection activeCell="AZ7" sqref="AZ7"/>
      <pageMargins left="0.23622047244094491" right="0.23622047244094491" top="0.74803149606299213" bottom="0.74803149606299213" header="0.31496062992125984" footer="0.31496062992125984"/>
      <pageSetup paperSize="8" scale="36" fitToHeight="0" orientation="landscape" r:id="rId1"/>
      <headerFooter>
        <oddHeader>&amp;Lwojewództwo kujawsko-pomorskie - zadania gminne lista rezerwowa</oddHeader>
        <oddFooter>Strona &amp;P z &amp;N</oddFooter>
      </headerFooter>
    </customSheetView>
    <customSheetView guid="{6746EC04-5D7E-47D2-B503-97B5E5817983}" scale="80" showPageBreaks="1" showGridLines="0" fitToPage="1" printArea="1" view="pageBreakPreview">
      <selection activeCell="J20" sqref="A20:XFD20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2"/>
      <headerFooter>
        <oddHeader>&amp;Lwojewództwo kujawsko-pomorskie - zadania gminne lista rezerwowa</oddHeader>
        <oddFooter>Strona &amp;P z &amp;N</oddFooter>
      </headerFooter>
    </customSheetView>
    <customSheetView guid="{52EA149E-1919-4AEE-997B-A1DCF9091CAD}" scale="80" showPageBreaks="1" showGridLines="0" fitToPage="1" printArea="1" view="pageBreakPreview" topLeftCell="L24">
      <selection activeCell="M26" sqref="M26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3"/>
      <headerFooter>
        <oddHeader>&amp;Lwojewództwo kujawsko-pomorskie - zadania gminne lista rezerwowa</oddHeader>
        <oddFooter>Strona &amp;P z &amp;N</oddFooter>
      </headerFooter>
    </customSheetView>
    <customSheetView guid="{8DFF20C2-9100-42E7-B71B-A5D866A53886}" scale="80" showPageBreaks="1" showGridLines="0" fitToPage="1" printArea="1" view="pageBreakPreview">
      <selection activeCell="D29" sqref="D29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4"/>
      <headerFooter>
        <oddHeader>&amp;Lwojewództwo kujawsko-pomorskie - zadania gminne lista rezerwowa</oddHeader>
        <oddFooter>Strona &amp;P z &amp;N</oddFooter>
      </headerFooter>
    </customSheetView>
    <customSheetView guid="{63B2D0D2-80CD-45DF-A322-65C39A12E93E}" showPageBreaks="1" showGridLines="0" fitToPage="1" printArea="1" view="pageBreakPreview">
      <selection activeCell="G9" sqref="G9"/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5"/>
      <headerFooter>
        <oddHeader>&amp;Lwojewództwo kujawsko-pomorskie - zadania gminne lista rezerwowa</oddHeader>
        <oddFooter>Strona &amp;P z &amp;N</oddFooter>
      </headerFooter>
    </customSheetView>
  </customSheetViews>
  <mergeCells count="18">
    <mergeCell ref="A121:H121"/>
    <mergeCell ref="D1:D2"/>
    <mergeCell ref="A122:H122"/>
    <mergeCell ref="E1:E2"/>
    <mergeCell ref="O1:X1"/>
    <mergeCell ref="M1:M2"/>
    <mergeCell ref="N1:N2"/>
    <mergeCell ref="A120:H120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</mergeCells>
  <phoneticPr fontId="27" type="noConversion"/>
  <conditionalFormatting sqref="H114:H117 H3:H89">
    <cfRule type="expression" dxfId="3" priority="20">
      <formula>$I3="TAK"</formula>
    </cfRule>
  </conditionalFormatting>
  <conditionalFormatting sqref="H90:H113">
    <cfRule type="expression" dxfId="2" priority="17">
      <formula>$I90="TAK"</formula>
    </cfRule>
  </conditionalFormatting>
  <conditionalFormatting sqref="H119">
    <cfRule type="expression" dxfId="1" priority="6">
      <formula>$I119="TAK"</formula>
    </cfRule>
  </conditionalFormatting>
  <conditionalFormatting sqref="H118">
    <cfRule type="expression" dxfId="0" priority="1">
      <formula>$I118="TAK"</formula>
    </cfRule>
  </conditionalFormatting>
  <dataValidations disablePrompts="1" count="4">
    <dataValidation showInputMessage="1" showErrorMessage="1" sqref="D33 D47 D10"/>
    <dataValidation type="list" showInputMessage="1" showErrorMessage="1" sqref="D11:D32 D48:D117 D3:D9 D34:D46">
      <formula1>$AT$44:$AT$211</formula1>
    </dataValidation>
    <dataValidation type="list" allowBlank="1" showInputMessage="1" showErrorMessage="1" sqref="C3:C119">
      <formula1>"N,W"</formula1>
    </dataValidation>
    <dataValidation type="list" showInputMessage="1" showErrorMessage="1" sqref="H3:H119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9" fitToHeight="0" orientation="landscape" r:id="rId6"/>
  <headerFooter>
    <oddHeader>&amp;LWojewództwo Kujawsko-pomorskie - zadania gminne lista rezerwowa</oddHeader>
    <oddFooter>Strona &amp;P z &amp;N</oddFooter>
  </headerFooter>
  <rowBreaks count="1" manualBreakCount="1">
    <brk id="4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04 - kuj-pom</vt:lpstr>
      <vt:lpstr>pow podst</vt:lpstr>
      <vt:lpstr>gm podst</vt:lpstr>
      <vt:lpstr>pow rez</vt:lpstr>
      <vt:lpstr>gm rez</vt:lpstr>
      <vt:lpstr>'04 - kuj-pom'!Obszar_wydruku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Agnieszka Appelt</cp:lastModifiedBy>
  <cp:lastPrinted>2020-11-05T12:53:17Z</cp:lastPrinted>
  <dcterms:created xsi:type="dcterms:W3CDTF">2019-02-25T10:53:14Z</dcterms:created>
  <dcterms:modified xsi:type="dcterms:W3CDTF">2021-04-21T15:07:04Z</dcterms:modified>
</cp:coreProperties>
</file>