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showInkAnnotation="0" defaultThemeVersion="124226"/>
  <xr:revisionPtr revIDLastSave="0" documentId="13_ncr:1_{473264D6-4C0E-4DAA-A7EE-EA02E65E60A0}" xr6:coauthVersionLast="47" xr6:coauthVersionMax="47" xr10:uidLastSave="{00000000-0000-0000-0000-000000000000}"/>
  <bookViews>
    <workbookView xWindow="-110" yWindow="-110" windowWidth="19420" windowHeight="10420" tabRatio="670" xr2:uid="{00000000-000D-0000-FFFF-FFFF00000000}"/>
  </bookViews>
  <sheets>
    <sheet name="tabela 1" sheetId="16" r:id="rId1"/>
    <sheet name="tabela 2" sheetId="18" r:id="rId2"/>
    <sheet name="Arkusz2" sheetId="2" state="hidden" r:id="rId3"/>
    <sheet name="Arkusz3" sheetId="3" state="hidden" r:id="rId4"/>
  </sheets>
  <definedNames>
    <definedName name="_xlnm.Print_Area" localSheetId="0">'tabela 1'!$A$1:$P$89</definedName>
    <definedName name="_xlnm.Print_Area" localSheetId="1">'tabela 2'!$A$1:$J$72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6" l="1"/>
  <c r="G14" i="16" s="1"/>
  <c r="G43" i="16"/>
  <c r="G75" i="16"/>
  <c r="G79" i="16"/>
  <c r="G81" i="16"/>
  <c r="G82" i="16"/>
  <c r="G83" i="16"/>
  <c r="G85" i="16" s="1"/>
  <c r="G84" i="16"/>
  <c r="G15" i="16" l="1"/>
  <c r="G16" i="16" s="1"/>
  <c r="F62" i="18"/>
  <c r="F63" i="18"/>
  <c r="G17" i="16" l="1"/>
  <c r="G18" i="16" s="1"/>
  <c r="M40" i="16"/>
  <c r="M41" i="16"/>
  <c r="M42" i="16"/>
  <c r="F42" i="16"/>
  <c r="F41" i="16"/>
  <c r="F40" i="16"/>
  <c r="K71" i="16"/>
  <c r="L71" i="16"/>
  <c r="M71" i="16"/>
  <c r="F71" i="16"/>
  <c r="E71" i="16"/>
  <c r="D68" i="16"/>
  <c r="N68" i="16" s="1"/>
  <c r="D69" i="16"/>
  <c r="N69" i="16" s="1"/>
  <c r="H69" i="16" s="1"/>
  <c r="I69" i="16" s="1"/>
  <c r="D70" i="16"/>
  <c r="G19" i="16" l="1"/>
  <c r="N70" i="16"/>
  <c r="N71" i="16" s="1"/>
  <c r="H68" i="16"/>
  <c r="I68" i="16" s="1"/>
  <c r="J68" i="16" s="1"/>
  <c r="J71" i="16" s="1"/>
  <c r="D71" i="16"/>
  <c r="G20" i="16" l="1"/>
  <c r="G21" i="16"/>
  <c r="H70" i="16"/>
  <c r="I70" i="16" s="1"/>
  <c r="H71" i="16"/>
  <c r="I71" i="16" s="1"/>
  <c r="K75" i="16"/>
  <c r="L75" i="16"/>
  <c r="M75" i="16"/>
  <c r="G22" i="16" l="1"/>
  <c r="E67" i="16"/>
  <c r="E63" i="16"/>
  <c r="E59" i="16"/>
  <c r="E55" i="16"/>
  <c r="E51" i="16"/>
  <c r="E47" i="16"/>
  <c r="E33" i="16"/>
  <c r="E29" i="16"/>
  <c r="E25" i="16"/>
  <c r="E21" i="16"/>
  <c r="E17" i="16"/>
  <c r="G23" i="16" l="1"/>
  <c r="E35" i="16"/>
  <c r="F11" i="16"/>
  <c r="F12" i="16"/>
  <c r="F10" i="16"/>
  <c r="E4" i="16"/>
  <c r="G24" i="16" l="1"/>
  <c r="G25" i="16" s="1"/>
  <c r="F66" i="18"/>
  <c r="F65" i="18"/>
  <c r="F64" i="18"/>
  <c r="F51" i="18"/>
  <c r="F52" i="18"/>
  <c r="F53" i="18"/>
  <c r="F54" i="18"/>
  <c r="F55" i="18"/>
  <c r="F56" i="18"/>
  <c r="F57" i="18"/>
  <c r="F58" i="18"/>
  <c r="F59" i="18"/>
  <c r="F60" i="18"/>
  <c r="F61" i="18"/>
  <c r="F50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23" i="18"/>
  <c r="G26" i="16" l="1"/>
  <c r="K47" i="16"/>
  <c r="M47" i="16"/>
  <c r="J47" i="16"/>
  <c r="K51" i="16"/>
  <c r="L51" i="16"/>
  <c r="M51" i="16"/>
  <c r="M55" i="16"/>
  <c r="K55" i="16"/>
  <c r="J55" i="16"/>
  <c r="K59" i="16"/>
  <c r="L59" i="16"/>
  <c r="M59" i="16"/>
  <c r="L63" i="16"/>
  <c r="M63" i="16"/>
  <c r="J63" i="16"/>
  <c r="K67" i="16"/>
  <c r="L67" i="16"/>
  <c r="M67" i="16"/>
  <c r="K25" i="16"/>
  <c r="L25" i="16"/>
  <c r="J25" i="16"/>
  <c r="K21" i="16"/>
  <c r="L21" i="16"/>
  <c r="J21" i="16"/>
  <c r="K17" i="16"/>
  <c r="L17" i="16"/>
  <c r="J17" i="16"/>
  <c r="J33" i="16"/>
  <c r="L33" i="16"/>
  <c r="M33" i="16"/>
  <c r="K29" i="16"/>
  <c r="L29" i="16"/>
  <c r="M29" i="16"/>
  <c r="G27" i="16" l="1"/>
  <c r="L12" i="16"/>
  <c r="L11" i="16"/>
  <c r="L10" i="16"/>
  <c r="K35" i="16"/>
  <c r="L4" i="16"/>
  <c r="G28" i="16" l="1"/>
  <c r="G29" i="16"/>
  <c r="F67" i="16"/>
  <c r="F63" i="16"/>
  <c r="F59" i="16"/>
  <c r="F55" i="16"/>
  <c r="F51" i="16"/>
  <c r="F47" i="16"/>
  <c r="F33" i="16"/>
  <c r="F29" i="16"/>
  <c r="F25" i="16"/>
  <c r="F21" i="16"/>
  <c r="F17" i="16"/>
  <c r="G30" i="16" l="1"/>
  <c r="D5" i="16"/>
  <c r="D6" i="16"/>
  <c r="D7" i="16"/>
  <c r="D8" i="16"/>
  <c r="D9" i="16"/>
  <c r="D10" i="16"/>
  <c r="D11" i="16"/>
  <c r="D12" i="16"/>
  <c r="D34" i="16"/>
  <c r="D35" i="16"/>
  <c r="D36" i="16"/>
  <c r="D37" i="16"/>
  <c r="D38" i="16"/>
  <c r="D39" i="16"/>
  <c r="D40" i="16"/>
  <c r="N40" i="16" s="1"/>
  <c r="D41" i="16"/>
  <c r="N41" i="16" s="1"/>
  <c r="D42" i="16"/>
  <c r="N42" i="16" s="1"/>
  <c r="D44" i="16"/>
  <c r="N44" i="16" s="1"/>
  <c r="D45" i="16"/>
  <c r="D46" i="16"/>
  <c r="D47" i="16"/>
  <c r="D48" i="16"/>
  <c r="N48" i="16" s="1"/>
  <c r="D49" i="16"/>
  <c r="D50" i="16"/>
  <c r="D51" i="16"/>
  <c r="D52" i="16"/>
  <c r="N52" i="16" s="1"/>
  <c r="D53" i="16"/>
  <c r="N53" i="16" s="1"/>
  <c r="D54" i="16"/>
  <c r="D55" i="16"/>
  <c r="D56" i="16"/>
  <c r="D57" i="16"/>
  <c r="N57" i="16" s="1"/>
  <c r="D58" i="16"/>
  <c r="D59" i="16"/>
  <c r="D60" i="16"/>
  <c r="D61" i="16"/>
  <c r="D62" i="16"/>
  <c r="D63" i="16"/>
  <c r="D64" i="16"/>
  <c r="D65" i="16"/>
  <c r="D66" i="16"/>
  <c r="D67" i="16"/>
  <c r="D72" i="16"/>
  <c r="D73" i="16"/>
  <c r="D74" i="16"/>
  <c r="D76" i="16"/>
  <c r="D77" i="16"/>
  <c r="D78" i="16"/>
  <c r="D80" i="16"/>
  <c r="D4" i="16"/>
  <c r="G71" i="18"/>
  <c r="H71" i="18"/>
  <c r="I71" i="18"/>
  <c r="F71" i="18"/>
  <c r="G31" i="16" l="1"/>
  <c r="N56" i="16"/>
  <c r="H56" i="16" s="1"/>
  <c r="I56" i="16" s="1"/>
  <c r="J56" i="16" s="1"/>
  <c r="E79" i="16"/>
  <c r="F79" i="16"/>
  <c r="K79" i="16"/>
  <c r="L79" i="16"/>
  <c r="M79" i="16"/>
  <c r="E75" i="16"/>
  <c r="F75" i="16"/>
  <c r="N49" i="16"/>
  <c r="H49" i="16" s="1"/>
  <c r="I49" i="16" s="1"/>
  <c r="J49" i="16" s="1"/>
  <c r="N50" i="16"/>
  <c r="H50" i="16" s="1"/>
  <c r="I50" i="16" s="1"/>
  <c r="J50" i="16" s="1"/>
  <c r="H53" i="16"/>
  <c r="I53" i="16" s="1"/>
  <c r="N54" i="16"/>
  <c r="H54" i="16" s="1"/>
  <c r="I54" i="16" s="1"/>
  <c r="H57" i="16"/>
  <c r="I57" i="16" s="1"/>
  <c r="J57" i="16" s="1"/>
  <c r="N58" i="16"/>
  <c r="H58" i="16" s="1"/>
  <c r="I58" i="16" s="1"/>
  <c r="J58" i="16" s="1"/>
  <c r="N60" i="16"/>
  <c r="N61" i="16"/>
  <c r="H61" i="16" s="1"/>
  <c r="I61" i="16" s="1"/>
  <c r="K61" i="16" s="1"/>
  <c r="K41" i="16" s="1"/>
  <c r="N62" i="16"/>
  <c r="H62" i="16" s="1"/>
  <c r="I62" i="16" s="1"/>
  <c r="K62" i="16" s="1"/>
  <c r="K42" i="16" s="1"/>
  <c r="N64" i="16"/>
  <c r="N65" i="16"/>
  <c r="H65" i="16" s="1"/>
  <c r="I65" i="16" s="1"/>
  <c r="J65" i="16" s="1"/>
  <c r="N66" i="16"/>
  <c r="H66" i="16" s="1"/>
  <c r="I66" i="16" s="1"/>
  <c r="J66" i="16" s="1"/>
  <c r="N45" i="16"/>
  <c r="H45" i="16" s="1"/>
  <c r="I45" i="16" s="1"/>
  <c r="L45" i="16" s="1"/>
  <c r="N46" i="16"/>
  <c r="H46" i="16" s="1"/>
  <c r="I46" i="16" s="1"/>
  <c r="L46" i="16" s="1"/>
  <c r="L42" i="16" s="1"/>
  <c r="G32" i="16" l="1"/>
  <c r="G33" i="16" s="1"/>
  <c r="J42" i="16"/>
  <c r="L53" i="16"/>
  <c r="L41" i="16" s="1"/>
  <c r="J41" i="16"/>
  <c r="D75" i="16"/>
  <c r="D79" i="16"/>
  <c r="J59" i="16"/>
  <c r="H44" i="16"/>
  <c r="I44" i="16" s="1"/>
  <c r="L44" i="16" s="1"/>
  <c r="N47" i="16"/>
  <c r="H64" i="16"/>
  <c r="I64" i="16" s="1"/>
  <c r="J64" i="16" s="1"/>
  <c r="J67" i="16" s="1"/>
  <c r="N67" i="16"/>
  <c r="H67" i="16" s="1"/>
  <c r="I67" i="16" s="1"/>
  <c r="N63" i="16"/>
  <c r="H63" i="16" s="1"/>
  <c r="I63" i="16" s="1"/>
  <c r="H60" i="16"/>
  <c r="I60" i="16" s="1"/>
  <c r="K60" i="16" s="1"/>
  <c r="K40" i="16" s="1"/>
  <c r="H52" i="16"/>
  <c r="I52" i="16" s="1"/>
  <c r="N55" i="16"/>
  <c r="H55" i="16" s="1"/>
  <c r="I55" i="16" s="1"/>
  <c r="H48" i="16"/>
  <c r="I48" i="16" s="1"/>
  <c r="J48" i="16" s="1"/>
  <c r="N51" i="16"/>
  <c r="H51" i="16" s="1"/>
  <c r="I51" i="16" s="1"/>
  <c r="N59" i="16"/>
  <c r="H59" i="16" s="1"/>
  <c r="I59" i="16" s="1"/>
  <c r="N36" i="16"/>
  <c r="H36" i="16" s="1"/>
  <c r="I36" i="16" s="1"/>
  <c r="L36" i="16" s="1"/>
  <c r="L35" i="16" s="1"/>
  <c r="N37" i="16"/>
  <c r="H37" i="16" s="1"/>
  <c r="I37" i="16" s="1"/>
  <c r="J37" i="16" s="1"/>
  <c r="N38" i="16"/>
  <c r="H38" i="16" s="1"/>
  <c r="N39" i="16"/>
  <c r="H39" i="16" s="1"/>
  <c r="I39" i="16" s="1"/>
  <c r="J39" i="16" s="1"/>
  <c r="N5" i="16"/>
  <c r="H5" i="16" s="1"/>
  <c r="M5" i="16" s="1"/>
  <c r="N6" i="16"/>
  <c r="H6" i="16" s="1"/>
  <c r="I6" i="16" s="1"/>
  <c r="K6" i="16" s="1"/>
  <c r="N7" i="16"/>
  <c r="H7" i="16" s="1"/>
  <c r="I7" i="16" s="1"/>
  <c r="K7" i="16" s="1"/>
  <c r="N8" i="16"/>
  <c r="H8" i="16" s="1"/>
  <c r="I8" i="16" s="1"/>
  <c r="K8" i="16" s="1"/>
  <c r="N9" i="16"/>
  <c r="H9" i="16" s="1"/>
  <c r="I9" i="16" s="1"/>
  <c r="J9" i="16" s="1"/>
  <c r="J4" i="16" s="1"/>
  <c r="E43" i="16"/>
  <c r="F43" i="16"/>
  <c r="M43" i="16"/>
  <c r="E13" i="16"/>
  <c r="F13" i="16"/>
  <c r="L13" i="16"/>
  <c r="J40" i="16" l="1"/>
  <c r="L52" i="16"/>
  <c r="L55" i="16" s="1"/>
  <c r="L47" i="16"/>
  <c r="L40" i="16"/>
  <c r="L43" i="16" s="1"/>
  <c r="D13" i="16"/>
  <c r="D43" i="16"/>
  <c r="K63" i="16"/>
  <c r="K43" i="16"/>
  <c r="J35" i="16"/>
  <c r="J51" i="16"/>
  <c r="K4" i="16"/>
  <c r="H47" i="16"/>
  <c r="I47" i="16" s="1"/>
  <c r="D14" i="16"/>
  <c r="D15" i="16" l="1"/>
  <c r="N14" i="16"/>
  <c r="H14" i="16" s="1"/>
  <c r="M14" i="16" l="1"/>
  <c r="D16" i="16"/>
  <c r="N15" i="16"/>
  <c r="H15" i="16" s="1"/>
  <c r="M15" i="16" l="1"/>
  <c r="I14" i="16"/>
  <c r="N16" i="16"/>
  <c r="D17" i="16"/>
  <c r="I15" i="16" l="1"/>
  <c r="N17" i="16"/>
  <c r="H17" i="16" s="1"/>
  <c r="H16" i="16"/>
  <c r="D18" i="16"/>
  <c r="M16" i="16" l="1"/>
  <c r="N18" i="16"/>
  <c r="H18" i="16" s="1"/>
  <c r="M17" i="16" l="1"/>
  <c r="I17" i="16" s="1"/>
  <c r="M18" i="16"/>
  <c r="I18" i="16" s="1"/>
  <c r="D21" i="16"/>
  <c r="D19" i="16"/>
  <c r="N19" i="16" s="1"/>
  <c r="H19" i="16" s="1"/>
  <c r="I16" i="16"/>
  <c r="M19" i="16" l="1"/>
  <c r="D20" i="16"/>
  <c r="N20" i="16" s="1"/>
  <c r="D22" i="16"/>
  <c r="H20" i="16" l="1"/>
  <c r="N21" i="16"/>
  <c r="H21" i="16" s="1"/>
  <c r="I19" i="16"/>
  <c r="N22" i="16"/>
  <c r="D23" i="16"/>
  <c r="E84" i="16"/>
  <c r="F84" i="16"/>
  <c r="E83" i="16"/>
  <c r="F83" i="16"/>
  <c r="E82" i="16"/>
  <c r="F82" i="16"/>
  <c r="E81" i="16"/>
  <c r="F81" i="16"/>
  <c r="N12" i="16"/>
  <c r="H12" i="16" s="1"/>
  <c r="N34" i="16"/>
  <c r="H34" i="16" s="1"/>
  <c r="I34" i="16" s="1"/>
  <c r="K34" i="16" s="1"/>
  <c r="N35" i="16"/>
  <c r="H41" i="16"/>
  <c r="I41" i="16" s="1"/>
  <c r="N73" i="16"/>
  <c r="H73" i="16" s="1"/>
  <c r="I73" i="16" s="1"/>
  <c r="J73" i="16" s="1"/>
  <c r="N74" i="16"/>
  <c r="H74" i="16" s="1"/>
  <c r="I74" i="16" s="1"/>
  <c r="J74" i="16" s="1"/>
  <c r="N77" i="16"/>
  <c r="N80" i="16"/>
  <c r="H80" i="16" s="1"/>
  <c r="I80" i="16" s="1"/>
  <c r="J80" i="16" s="1"/>
  <c r="N4" i="16"/>
  <c r="M20" i="16" l="1"/>
  <c r="I20" i="16" s="1"/>
  <c r="N72" i="16"/>
  <c r="N76" i="16"/>
  <c r="F85" i="16"/>
  <c r="H22" i="16"/>
  <c r="N23" i="16"/>
  <c r="H23" i="16" s="1"/>
  <c r="D24" i="16"/>
  <c r="E85" i="16"/>
  <c r="N43" i="16"/>
  <c r="H43" i="16" s="1"/>
  <c r="I43" i="16" s="1"/>
  <c r="N10" i="16"/>
  <c r="H10" i="16" s="1"/>
  <c r="D83" i="16"/>
  <c r="D84" i="16"/>
  <c r="D82" i="16"/>
  <c r="N11" i="16"/>
  <c r="N82" i="16" s="1"/>
  <c r="N78" i="16"/>
  <c r="H78" i="16" s="1"/>
  <c r="I78" i="16" s="1"/>
  <c r="J78" i="16" s="1"/>
  <c r="H77" i="16"/>
  <c r="I77" i="16" s="1"/>
  <c r="J77" i="16" s="1"/>
  <c r="H42" i="16"/>
  <c r="I42" i="16" s="1"/>
  <c r="H35" i="16"/>
  <c r="D81" i="16"/>
  <c r="H4" i="16"/>
  <c r="M23" i="16" l="1"/>
  <c r="M11" i="16" s="1"/>
  <c r="M82" i="16" s="1"/>
  <c r="M22" i="16"/>
  <c r="M21" i="16"/>
  <c r="I21" i="16" s="1"/>
  <c r="H76" i="16"/>
  <c r="N79" i="16"/>
  <c r="H79" i="16" s="1"/>
  <c r="I79" i="16" s="1"/>
  <c r="H72" i="16"/>
  <c r="N75" i="16"/>
  <c r="H75" i="16" s="1"/>
  <c r="I75" i="16" s="1"/>
  <c r="N24" i="16"/>
  <c r="H24" i="16" s="1"/>
  <c r="D25" i="16"/>
  <c r="H84" i="16"/>
  <c r="H40" i="16"/>
  <c r="I40" i="16" s="1"/>
  <c r="N13" i="16"/>
  <c r="H13" i="16" s="1"/>
  <c r="L84" i="16"/>
  <c r="H11" i="16"/>
  <c r="I11" i="16" s="1"/>
  <c r="D85" i="16"/>
  <c r="H83" i="16"/>
  <c r="N83" i="16"/>
  <c r="N81" i="16"/>
  <c r="N84" i="16"/>
  <c r="M10" i="16" l="1"/>
  <c r="M24" i="16"/>
  <c r="M12" i="16" s="1"/>
  <c r="I22" i="16"/>
  <c r="I23" i="16"/>
  <c r="I72" i="16"/>
  <c r="J72" i="16" s="1"/>
  <c r="J75" i="16" s="1"/>
  <c r="I76" i="16"/>
  <c r="N25" i="16"/>
  <c r="H25" i="16" s="1"/>
  <c r="D26" i="16"/>
  <c r="H81" i="16"/>
  <c r="K84" i="16"/>
  <c r="H82" i="16"/>
  <c r="I82" i="16"/>
  <c r="N85" i="16"/>
  <c r="J84" i="16"/>
  <c r="L82" i="16"/>
  <c r="L81" i="16"/>
  <c r="L83" i="16"/>
  <c r="J76" i="16" l="1"/>
  <c r="J79" i="16" s="1"/>
  <c r="I24" i="16"/>
  <c r="M25" i="16"/>
  <c r="I25" i="16" s="1"/>
  <c r="M13" i="16"/>
  <c r="I13" i="16" s="1"/>
  <c r="M81" i="16"/>
  <c r="I10" i="16"/>
  <c r="I81" i="16" s="1"/>
  <c r="M83" i="16"/>
  <c r="I12" i="16"/>
  <c r="N26" i="16"/>
  <c r="D27" i="16"/>
  <c r="H85" i="16"/>
  <c r="J43" i="16"/>
  <c r="L85" i="16"/>
  <c r="I83" i="16" l="1"/>
  <c r="H26" i="16"/>
  <c r="I26" i="16" s="1"/>
  <c r="J26" i="16" s="1"/>
  <c r="N27" i="16"/>
  <c r="H27" i="16" s="1"/>
  <c r="I27" i="16" s="1"/>
  <c r="J27" i="16" s="1"/>
  <c r="J11" i="16" s="1"/>
  <c r="J82" i="16" s="1"/>
  <c r="D28" i="16"/>
  <c r="J10" i="16" l="1"/>
  <c r="N28" i="16"/>
  <c r="H28" i="16" s="1"/>
  <c r="I28" i="16" s="1"/>
  <c r="J28" i="16" s="1"/>
  <c r="J12" i="16" s="1"/>
  <c r="J83" i="16" s="1"/>
  <c r="D29" i="16" l="1"/>
  <c r="J29" i="16"/>
  <c r="J13" i="16"/>
  <c r="J81" i="16"/>
  <c r="J85" i="16" s="1"/>
  <c r="N29" i="16"/>
  <c r="D31" i="16"/>
  <c r="H29" i="16" l="1"/>
  <c r="I29" i="16" s="1"/>
  <c r="D30" i="16"/>
  <c r="N30" i="16" s="1"/>
  <c r="H30" i="16" s="1"/>
  <c r="I30" i="16" s="1"/>
  <c r="K30" i="16" s="1"/>
  <c r="K10" i="16" s="1"/>
  <c r="N31" i="16"/>
  <c r="H31" i="16" s="1"/>
  <c r="I31" i="16" s="1"/>
  <c r="K31" i="16" s="1"/>
  <c r="K11" i="16" s="1"/>
  <c r="K82" i="16" s="1"/>
  <c r="K81" i="16" l="1"/>
  <c r="D32" i="16"/>
  <c r="N32" i="16" s="1"/>
  <c r="D33" i="16"/>
  <c r="I5" i="16"/>
  <c r="M4" i="16"/>
  <c r="I4" i="16" s="1"/>
  <c r="N33" i="16" l="1"/>
  <c r="H33" i="16" s="1"/>
  <c r="I33" i="16" s="1"/>
  <c r="H32" i="16"/>
  <c r="I32" i="16" s="1"/>
  <c r="K32" i="16" s="1"/>
  <c r="K12" i="16" l="1"/>
  <c r="K33" i="16"/>
  <c r="K83" i="16" l="1"/>
  <c r="K85" i="16" s="1"/>
  <c r="K13" i="16"/>
  <c r="I38" i="16"/>
  <c r="M35" i="16"/>
  <c r="I35" i="16" s="1"/>
  <c r="I84" i="16" s="1"/>
  <c r="I85" i="16" s="1"/>
  <c r="M84" i="16" l="1"/>
  <c r="M85" i="16" s="1"/>
</calcChain>
</file>

<file path=xl/sharedStrings.xml><?xml version="1.0" encoding="utf-8"?>
<sst xmlns="http://schemas.openxmlformats.org/spreadsheetml/2006/main" count="468" uniqueCount="154">
  <si>
    <t>Ogółem</t>
  </si>
  <si>
    <t>Słabiej rozwinięte</t>
  </si>
  <si>
    <t>W okresie przejściowym</t>
  </si>
  <si>
    <t>Lepiej rozwinięte</t>
  </si>
  <si>
    <t>Cel szczegółowy (numer)</t>
  </si>
  <si>
    <t>Wsparcie UE</t>
  </si>
  <si>
    <t>Tabela 1. Alokacja programu w podziale na działania, wsparcie UE i wkład krajowy (w EUR)</t>
  </si>
  <si>
    <t>FS
(b)</t>
  </si>
  <si>
    <t>EFRR
(c)</t>
  </si>
  <si>
    <t>n/d</t>
  </si>
  <si>
    <t>Krajowe środki publiczne</t>
  </si>
  <si>
    <t>Priorytet 1</t>
  </si>
  <si>
    <t>Priorytet 2</t>
  </si>
  <si>
    <t>Priorytet 4</t>
  </si>
  <si>
    <t>Priorytet 5</t>
  </si>
  <si>
    <t>Priorytet 6/działanie 6.1</t>
  </si>
  <si>
    <t>Priorytet 7/działanie 7.1</t>
  </si>
  <si>
    <t>Priorytet 8/działanie 8.1</t>
  </si>
  <si>
    <t>Priorytet/
działanie (numer)</t>
  </si>
  <si>
    <t>CS 4.6</t>
  </si>
  <si>
    <t>CS 4.5</t>
  </si>
  <si>
    <t>CS 2.8</t>
  </si>
  <si>
    <t>Priorytet 3/działanie 3.1</t>
  </si>
  <si>
    <t>Razem</t>
  </si>
  <si>
    <t>Tabela 2. Alokacja programu w podziale na działania i zakres interwencji</t>
  </si>
  <si>
    <t>Działanie 1.1</t>
  </si>
  <si>
    <t>Działanie 1.2</t>
  </si>
  <si>
    <t>Działanie 1.3</t>
  </si>
  <si>
    <t>Działanie 1.4</t>
  </si>
  <si>
    <t>Działanie 1.5</t>
  </si>
  <si>
    <t>Działanie 4.1</t>
  </si>
  <si>
    <t>Działanie 4.2</t>
  </si>
  <si>
    <t>Działanie 4.3</t>
  </si>
  <si>
    <t>Działanie 4.4</t>
  </si>
  <si>
    <t>CS 3.1</t>
  </si>
  <si>
    <t>CS 3.2</t>
  </si>
  <si>
    <t>CS 2.1</t>
  </si>
  <si>
    <t>CS 2.2</t>
  </si>
  <si>
    <t>CS 2.3</t>
  </si>
  <si>
    <t>CS 2.4</t>
  </si>
  <si>
    <t>CS 2.5</t>
  </si>
  <si>
    <t>CS 2.6</t>
  </si>
  <si>
    <t>CS 2.7</t>
  </si>
  <si>
    <t>Działanie 2.1</t>
  </si>
  <si>
    <t>Działanie 2.2</t>
  </si>
  <si>
    <t>Działanie 2.3</t>
  </si>
  <si>
    <t>Działanie 2.4</t>
  </si>
  <si>
    <t>Działanie 2.5</t>
  </si>
  <si>
    <t>Działanie 5.1</t>
  </si>
  <si>
    <t>Działanie 5.2</t>
  </si>
  <si>
    <t>Działanie 5.3</t>
  </si>
  <si>
    <t>Działanie 5.4</t>
  </si>
  <si>
    <t>Działanie 5.5</t>
  </si>
  <si>
    <t>Działanie 5.6</t>
  </si>
  <si>
    <t>Priorytet (numer)</t>
  </si>
  <si>
    <t>Działanie (numer)</t>
  </si>
  <si>
    <t>Zakres interwencji (kod)</t>
  </si>
  <si>
    <t>Orientacyjna alokacja UE (EUR)</t>
  </si>
  <si>
    <t>CP2</t>
  </si>
  <si>
    <t>CP3</t>
  </si>
  <si>
    <t>CP4</t>
  </si>
  <si>
    <t>Priorytet 8</t>
  </si>
  <si>
    <t>Priorytet 7</t>
  </si>
  <si>
    <t>Priorytet 6</t>
  </si>
  <si>
    <t>Priorytet 3</t>
  </si>
  <si>
    <t>8.1</t>
  </si>
  <si>
    <t>1.1</t>
  </si>
  <si>
    <t>1.2</t>
  </si>
  <si>
    <t>1.3</t>
  </si>
  <si>
    <t>7.1</t>
  </si>
  <si>
    <t>6.1</t>
  </si>
  <si>
    <t>3.1</t>
  </si>
  <si>
    <t>2.1</t>
  </si>
  <si>
    <t>038</t>
  </si>
  <si>
    <t>039</t>
  </si>
  <si>
    <t>041</t>
  </si>
  <si>
    <t>042</t>
  </si>
  <si>
    <t>044</t>
  </si>
  <si>
    <t>045</t>
  </si>
  <si>
    <t>046</t>
  </si>
  <si>
    <t>056</t>
  </si>
  <si>
    <t>060</t>
  </si>
  <si>
    <t>064</t>
  </si>
  <si>
    <t>065</t>
  </si>
  <si>
    <t>1.4</t>
  </si>
  <si>
    <t>1.5</t>
  </si>
  <si>
    <t>067</t>
  </si>
  <si>
    <t>069</t>
  </si>
  <si>
    <t>072</t>
  </si>
  <si>
    <t>073</t>
  </si>
  <si>
    <t>074</t>
  </si>
  <si>
    <t>077</t>
  </si>
  <si>
    <t>078</t>
  </si>
  <si>
    <t>079</t>
  </si>
  <si>
    <t>081</t>
  </si>
  <si>
    <t>082</t>
  </si>
  <si>
    <t>084</t>
  </si>
  <si>
    <t>2.2</t>
  </si>
  <si>
    <t>054</t>
  </si>
  <si>
    <t>055</t>
  </si>
  <si>
    <t>047</t>
  </si>
  <si>
    <t>048</t>
  </si>
  <si>
    <t>049</t>
  </si>
  <si>
    <t>050</t>
  </si>
  <si>
    <t>052</t>
  </si>
  <si>
    <t>2.3</t>
  </si>
  <si>
    <t>053</t>
  </si>
  <si>
    <t>057</t>
  </si>
  <si>
    <t>2.4</t>
  </si>
  <si>
    <t>2.5</t>
  </si>
  <si>
    <t>058</t>
  </si>
  <si>
    <t>059</t>
  </si>
  <si>
    <t>061</t>
  </si>
  <si>
    <t>062</t>
  </si>
  <si>
    <t>087</t>
  </si>
  <si>
    <t>091</t>
  </si>
  <si>
    <t>4.1</t>
  </si>
  <si>
    <t>4.2</t>
  </si>
  <si>
    <t>097</t>
  </si>
  <si>
    <t>096</t>
  </si>
  <si>
    <t>4.3</t>
  </si>
  <si>
    <t>4.4</t>
  </si>
  <si>
    <t>5.1</t>
  </si>
  <si>
    <t>088</t>
  </si>
  <si>
    <t>092</t>
  </si>
  <si>
    <t>5.2</t>
  </si>
  <si>
    <t>5.3</t>
  </si>
  <si>
    <t>089</t>
  </si>
  <si>
    <t>090</t>
  </si>
  <si>
    <t>5.4</t>
  </si>
  <si>
    <t>099</t>
  </si>
  <si>
    <t>5.5</t>
  </si>
  <si>
    <t>5.6</t>
  </si>
  <si>
    <t>FST
(d)</t>
  </si>
  <si>
    <t>EFRR regiony słabiej rozwinięte</t>
  </si>
  <si>
    <t>EFRR regiony w okresie przejściowym</t>
  </si>
  <si>
    <t>EFRR regiony lepiej rozwinięte</t>
  </si>
  <si>
    <t>ogółem (FS/EFRR)</t>
  </si>
  <si>
    <t>PT</t>
  </si>
  <si>
    <t>Cel Polityki (numer)</t>
  </si>
  <si>
    <t>Kategorie regionów*</t>
  </si>
  <si>
    <t>** Środki Krajowego Funduszu Drogowego w przypadku sektora transportu drogowego</t>
  </si>
  <si>
    <t>Działanie 5.7</t>
  </si>
  <si>
    <t>5.7</t>
  </si>
  <si>
    <t>ogółem
(a)=(b)+(c)</t>
  </si>
  <si>
    <t>ogółem
(e)=(f)+(g)+(h)</t>
  </si>
  <si>
    <t>budżet państwa
(f)</t>
  </si>
  <si>
    <t>budżet JST
(g)</t>
  </si>
  <si>
    <t>inne**
(h)</t>
  </si>
  <si>
    <t xml:space="preserve">Wkład krajowy ogółem
(d)=(e)+(i)
</t>
  </si>
  <si>
    <t>Krajowe środki prywatne
(i)</t>
  </si>
  <si>
    <t>Wkład EBI
(k)</t>
  </si>
  <si>
    <t>Finansowanie ogółem
(j)=(a)+(d)</t>
  </si>
  <si>
    <t>* Wydatki w finansowanych z EFRR priorytetach 2, 6 i 7 programu FEnIKS (dot. sektorów energetyki, środowiska, zdrowia i kultury) będą rozliczane według mechanizmu pro-rata, opartego na następującej metodologii wyliczania alokacji dla poszczególnych kategorii regionów, bazującej na kryterium liczby regionów:
- region lepiej rozwinięty (warszawski stołeczny): 1/17 (jeden region na siedemnaście regionów Polski), tj. 5,88% alokacji EFRR;
- regiony w okresie przejściowym (woj. wielopolskie i dolnośląskie): 2/17 (dwa regiony na siedemnaście regionów Polski), tj. 11,77% alokacji EFRR;
- regiony słabiej rozwinięte (region mazowiecki regionalny i pozostałe 13 województw): 14/17 (czternaście regionów na siedemnaście regionów Polski), tj. 82,35% alokacji EFRR.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</si>
</sst>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10" fontId="0" fillId="0" borderId="0" xfId="1" applyNumberFormat="1" applyFont="1"/>
    <xf numFmtId="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4" fontId="1" fillId="0" borderId="0" xfId="1" applyNumberFormat="1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8" fillId="0" borderId="0" xfId="1" applyNumberFormat="1" applyFont="1"/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1F46-ABEC-4E61-AC79-BE44A6F832E4}">
  <sheetPr>
    <pageSetUpPr fitToPage="1"/>
  </sheetPr>
  <dimension ref="A1:P95"/>
  <sheetViews>
    <sheetView tabSelected="1" zoomScale="70" zoomScaleNormal="70" workbookViewId="0">
      <selection activeCell="A87" sqref="A87:O87"/>
    </sheetView>
  </sheetViews>
  <sheetFormatPr defaultRowHeight="14.5" x14ac:dyDescent="0.35"/>
  <cols>
    <col min="1" max="1" width="9.7265625" customWidth="1"/>
    <col min="2" max="2" width="10.54296875" customWidth="1"/>
    <col min="3" max="3" width="16.54296875" customWidth="1"/>
    <col min="4" max="4" width="13.54296875" customWidth="1"/>
    <col min="5" max="6" width="13.26953125" customWidth="1"/>
    <col min="7" max="7" width="4.7265625" hidden="1" customWidth="1"/>
    <col min="8" max="9" width="12.81640625" customWidth="1"/>
    <col min="10" max="10" width="13.26953125" customWidth="1"/>
    <col min="11" max="11" width="12.1796875" customWidth="1"/>
    <col min="12" max="12" width="11.1796875" customWidth="1"/>
    <col min="13" max="13" width="12.81640625" customWidth="1"/>
    <col min="14" max="14" width="13.453125" customWidth="1"/>
    <col min="15" max="15" width="6.1796875" customWidth="1"/>
    <col min="16" max="16" width="4.26953125" customWidth="1"/>
  </cols>
  <sheetData>
    <row r="1" spans="1:16" x14ac:dyDescent="0.35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ht="50.5" customHeight="1" x14ac:dyDescent="0.35">
      <c r="A2" s="86" t="s">
        <v>18</v>
      </c>
      <c r="B2" s="86" t="s">
        <v>4</v>
      </c>
      <c r="C2" s="88" t="s">
        <v>140</v>
      </c>
      <c r="D2" s="81" t="s">
        <v>5</v>
      </c>
      <c r="E2" s="82"/>
      <c r="F2" s="82"/>
      <c r="G2" s="83"/>
      <c r="H2" s="86" t="s">
        <v>149</v>
      </c>
      <c r="I2" s="81" t="s">
        <v>10</v>
      </c>
      <c r="J2" s="82"/>
      <c r="K2" s="82"/>
      <c r="L2" s="83"/>
      <c r="M2" s="84" t="s">
        <v>150</v>
      </c>
      <c r="N2" s="86" t="s">
        <v>152</v>
      </c>
      <c r="O2" s="86" t="s">
        <v>151</v>
      </c>
    </row>
    <row r="3" spans="1:16" ht="52.5" customHeight="1" x14ac:dyDescent="0.35">
      <c r="A3" s="87"/>
      <c r="B3" s="87"/>
      <c r="C3" s="89"/>
      <c r="D3" s="15" t="s">
        <v>144</v>
      </c>
      <c r="E3" s="15" t="s">
        <v>7</v>
      </c>
      <c r="F3" s="15" t="s">
        <v>8</v>
      </c>
      <c r="G3" s="15" t="s">
        <v>133</v>
      </c>
      <c r="H3" s="87"/>
      <c r="I3" s="15" t="s">
        <v>145</v>
      </c>
      <c r="J3" s="15" t="s">
        <v>146</v>
      </c>
      <c r="K3" s="15" t="s">
        <v>147</v>
      </c>
      <c r="L3" s="15" t="s">
        <v>148</v>
      </c>
      <c r="M3" s="85"/>
      <c r="N3" s="87"/>
      <c r="O3" s="87"/>
    </row>
    <row r="4" spans="1:16" ht="24" customHeight="1" x14ac:dyDescent="0.35">
      <c r="A4" s="32" t="s">
        <v>11</v>
      </c>
      <c r="B4" s="26"/>
      <c r="C4" s="26" t="s">
        <v>9</v>
      </c>
      <c r="D4" s="25">
        <f t="shared" ref="D4:D35" si="0">E4+F4+G4</f>
        <v>4616061637</v>
      </c>
      <c r="E4" s="25">
        <f>E5+E6+E7+E8+E9</f>
        <v>4616061637</v>
      </c>
      <c r="F4" s="25">
        <v>0</v>
      </c>
      <c r="G4" s="25">
        <v>0</v>
      </c>
      <c r="H4" s="25">
        <f t="shared" ref="H4:H35" si="1">N4-D4</f>
        <v>814599113</v>
      </c>
      <c r="I4" s="27">
        <f>H4-M4</f>
        <v>468716760</v>
      </c>
      <c r="J4" s="27">
        <f>J5+J6+J7+J8+J9</f>
        <v>158117647</v>
      </c>
      <c r="K4" s="27">
        <f t="shared" ref="K4:M4" si="2">K5+K6+K7+K8+K9</f>
        <v>310599113</v>
      </c>
      <c r="L4" s="27">
        <f t="shared" si="2"/>
        <v>0</v>
      </c>
      <c r="M4" s="27">
        <f t="shared" si="2"/>
        <v>345882353</v>
      </c>
      <c r="N4" s="25">
        <f>ROUNDUP(D4/0.85,0)</f>
        <v>5430660750</v>
      </c>
      <c r="O4" s="28" t="s">
        <v>9</v>
      </c>
      <c r="P4" s="12"/>
    </row>
    <row r="5" spans="1:16" ht="24" customHeight="1" x14ac:dyDescent="0.35">
      <c r="A5" s="18" t="s">
        <v>25</v>
      </c>
      <c r="B5" s="18" t="s">
        <v>36</v>
      </c>
      <c r="C5" s="18" t="s">
        <v>9</v>
      </c>
      <c r="D5" s="11">
        <f t="shared" si="0"/>
        <v>2536000000</v>
      </c>
      <c r="E5" s="11">
        <v>2536000000</v>
      </c>
      <c r="F5" s="11">
        <v>0</v>
      </c>
      <c r="G5" s="11">
        <v>0</v>
      </c>
      <c r="H5" s="11">
        <f t="shared" si="1"/>
        <v>447529412</v>
      </c>
      <c r="I5" s="19">
        <f>H5-M5</f>
        <v>103411765</v>
      </c>
      <c r="J5" s="19">
        <v>103411765</v>
      </c>
      <c r="K5" s="19">
        <v>0</v>
      </c>
      <c r="L5" s="19">
        <v>0</v>
      </c>
      <c r="M5" s="19">
        <f>H5-J5</f>
        <v>344117647</v>
      </c>
      <c r="N5" s="11">
        <f>ROUND(D5/0.85,0)</f>
        <v>2983529412</v>
      </c>
      <c r="O5" s="20" t="s">
        <v>9</v>
      </c>
      <c r="P5" s="12"/>
    </row>
    <row r="6" spans="1:16" ht="24" customHeight="1" x14ac:dyDescent="0.35">
      <c r="A6" s="18" t="s">
        <v>26</v>
      </c>
      <c r="B6" s="18" t="s">
        <v>39</v>
      </c>
      <c r="C6" s="43" t="s">
        <v>9</v>
      </c>
      <c r="D6" s="11">
        <f t="shared" si="0"/>
        <v>560061637</v>
      </c>
      <c r="E6" s="11">
        <v>560061637</v>
      </c>
      <c r="F6" s="11">
        <v>0</v>
      </c>
      <c r="G6" s="11">
        <v>0</v>
      </c>
      <c r="H6" s="11">
        <f t="shared" si="1"/>
        <v>98834407</v>
      </c>
      <c r="I6" s="19">
        <f t="shared" ref="I6:I9" si="3">H6-M6</f>
        <v>98834407</v>
      </c>
      <c r="J6" s="19">
        <v>0</v>
      </c>
      <c r="K6" s="19">
        <f>I6</f>
        <v>98834407</v>
      </c>
      <c r="L6" s="19">
        <v>0</v>
      </c>
      <c r="M6" s="19">
        <v>0</v>
      </c>
      <c r="N6" s="11">
        <f>ROUND(D6/0.85,0)</f>
        <v>658896044</v>
      </c>
      <c r="O6" s="20" t="s">
        <v>9</v>
      </c>
      <c r="P6" s="12"/>
    </row>
    <row r="7" spans="1:16" ht="24" customHeight="1" x14ac:dyDescent="0.35">
      <c r="A7" s="18" t="s">
        <v>27</v>
      </c>
      <c r="B7" s="18" t="s">
        <v>40</v>
      </c>
      <c r="C7" s="43" t="s">
        <v>9</v>
      </c>
      <c r="D7" s="11">
        <f t="shared" si="0"/>
        <v>1050000000</v>
      </c>
      <c r="E7" s="11">
        <v>1050000000</v>
      </c>
      <c r="F7" s="11">
        <v>0</v>
      </c>
      <c r="G7" s="11">
        <v>0</v>
      </c>
      <c r="H7" s="11">
        <f t="shared" si="1"/>
        <v>185294118</v>
      </c>
      <c r="I7" s="19">
        <f t="shared" si="3"/>
        <v>185294118</v>
      </c>
      <c r="J7" s="19">
        <v>0</v>
      </c>
      <c r="K7" s="19">
        <f>I7</f>
        <v>185294118</v>
      </c>
      <c r="L7" s="19">
        <v>0</v>
      </c>
      <c r="M7" s="19">
        <v>0</v>
      </c>
      <c r="N7" s="11">
        <f>ROUND(D7/0.85,0)</f>
        <v>1235294118</v>
      </c>
      <c r="O7" s="20" t="s">
        <v>9</v>
      </c>
      <c r="P7" s="12"/>
    </row>
    <row r="8" spans="1:16" ht="24" customHeight="1" x14ac:dyDescent="0.35">
      <c r="A8" s="18" t="s">
        <v>28</v>
      </c>
      <c r="B8" s="18" t="s">
        <v>41</v>
      </c>
      <c r="C8" s="43" t="s">
        <v>9</v>
      </c>
      <c r="D8" s="11">
        <f t="shared" si="0"/>
        <v>160000000</v>
      </c>
      <c r="E8" s="11">
        <v>160000000</v>
      </c>
      <c r="F8" s="11">
        <v>0</v>
      </c>
      <c r="G8" s="11">
        <v>0</v>
      </c>
      <c r="H8" s="11">
        <f t="shared" si="1"/>
        <v>28235294</v>
      </c>
      <c r="I8" s="19">
        <f t="shared" si="3"/>
        <v>26470588</v>
      </c>
      <c r="J8" s="19">
        <v>0</v>
      </c>
      <c r="K8" s="19">
        <f>I8</f>
        <v>26470588</v>
      </c>
      <c r="L8" s="19">
        <v>0</v>
      </c>
      <c r="M8" s="19">
        <v>1764706</v>
      </c>
      <c r="N8" s="11">
        <f>ROUND(D8/0.85,0)</f>
        <v>188235294</v>
      </c>
      <c r="O8" s="20" t="s">
        <v>9</v>
      </c>
      <c r="P8" s="12"/>
    </row>
    <row r="9" spans="1:16" ht="24" customHeight="1" x14ac:dyDescent="0.35">
      <c r="A9" s="18" t="s">
        <v>29</v>
      </c>
      <c r="B9" s="18" t="s">
        <v>42</v>
      </c>
      <c r="C9" s="43" t="s">
        <v>9</v>
      </c>
      <c r="D9" s="11">
        <f t="shared" si="0"/>
        <v>310000000</v>
      </c>
      <c r="E9" s="11">
        <v>310000000</v>
      </c>
      <c r="F9" s="11">
        <v>0</v>
      </c>
      <c r="G9" s="11">
        <v>0</v>
      </c>
      <c r="H9" s="11">
        <f t="shared" si="1"/>
        <v>54705882</v>
      </c>
      <c r="I9" s="19">
        <f t="shared" si="3"/>
        <v>54705882</v>
      </c>
      <c r="J9" s="19">
        <f>I9</f>
        <v>54705882</v>
      </c>
      <c r="K9" s="19">
        <v>0</v>
      </c>
      <c r="L9" s="19">
        <v>0</v>
      </c>
      <c r="M9" s="19">
        <v>0</v>
      </c>
      <c r="N9" s="11">
        <f>ROUND(D9/0.85,0)</f>
        <v>364705882</v>
      </c>
      <c r="O9" s="20" t="s">
        <v>9</v>
      </c>
      <c r="P9" s="12"/>
    </row>
    <row r="10" spans="1:16" x14ac:dyDescent="0.35">
      <c r="A10" s="62" t="s">
        <v>12</v>
      </c>
      <c r="B10" s="62"/>
      <c r="C10" s="29" t="s">
        <v>1</v>
      </c>
      <c r="D10" s="23">
        <f t="shared" si="0"/>
        <v>4224246263</v>
      </c>
      <c r="E10" s="9">
        <v>0</v>
      </c>
      <c r="F10" s="9">
        <f>F14+F18+F22+F26+F30</f>
        <v>4224246263</v>
      </c>
      <c r="G10" s="23">
        <v>0</v>
      </c>
      <c r="H10" s="9">
        <f t="shared" si="1"/>
        <v>745455223</v>
      </c>
      <c r="I10" s="30">
        <f t="shared" ref="I10:I79" si="4">H10-M10</f>
        <v>230555570</v>
      </c>
      <c r="J10" s="30">
        <f>J14+J18+J22+J26+J30</f>
        <v>101730104</v>
      </c>
      <c r="K10" s="30">
        <f t="shared" ref="K10:M10" si="5">K14+K18+K22+K26+K30</f>
        <v>128825466</v>
      </c>
      <c r="L10" s="30">
        <f t="shared" si="5"/>
        <v>0</v>
      </c>
      <c r="M10" s="30">
        <f t="shared" si="5"/>
        <v>514899653</v>
      </c>
      <c r="N10" s="9">
        <f>ROUNDUP(D10/0.85,0)</f>
        <v>4969701486</v>
      </c>
      <c r="O10" s="31" t="s">
        <v>9</v>
      </c>
      <c r="P10" s="12"/>
    </row>
    <row r="11" spans="1:16" ht="25.5" customHeight="1" x14ac:dyDescent="0.35">
      <c r="A11" s="63"/>
      <c r="B11" s="63"/>
      <c r="C11" s="29" t="s">
        <v>2</v>
      </c>
      <c r="D11" s="23">
        <f t="shared" si="0"/>
        <v>603463753</v>
      </c>
      <c r="E11" s="9">
        <v>0</v>
      </c>
      <c r="F11" s="9">
        <f t="shared" ref="F11:F12" si="6">F15+F19+F23+F27+F31</f>
        <v>603463753</v>
      </c>
      <c r="G11" s="23">
        <v>0</v>
      </c>
      <c r="H11" s="9">
        <f t="shared" si="1"/>
        <v>258627323</v>
      </c>
      <c r="I11" s="30">
        <f t="shared" si="4"/>
        <v>79988667</v>
      </c>
      <c r="J11" s="30">
        <f>J15+J19+J23+J27+J31</f>
        <v>35294118</v>
      </c>
      <c r="K11" s="30">
        <f t="shared" ref="K11:M11" si="7">K15+K19+K23+K27+K31</f>
        <v>44694549</v>
      </c>
      <c r="L11" s="30">
        <f t="shared" si="7"/>
        <v>0</v>
      </c>
      <c r="M11" s="30">
        <f t="shared" si="7"/>
        <v>178638656</v>
      </c>
      <c r="N11" s="9">
        <f>ROUNDUP(D11/0.7,0)</f>
        <v>862091076</v>
      </c>
      <c r="O11" s="31" t="s">
        <v>9</v>
      </c>
      <c r="P11" s="12"/>
    </row>
    <row r="12" spans="1:16" x14ac:dyDescent="0.35">
      <c r="A12" s="63"/>
      <c r="B12" s="63"/>
      <c r="C12" s="29" t="s">
        <v>3</v>
      </c>
      <c r="D12" s="23">
        <f t="shared" si="0"/>
        <v>301731876</v>
      </c>
      <c r="E12" s="9">
        <v>0</v>
      </c>
      <c r="F12" s="9">
        <f t="shared" si="6"/>
        <v>301731876</v>
      </c>
      <c r="G12" s="23">
        <v>0</v>
      </c>
      <c r="H12" s="9">
        <f t="shared" si="1"/>
        <v>301731876</v>
      </c>
      <c r="I12" s="30">
        <f t="shared" si="4"/>
        <v>93320111</v>
      </c>
      <c r="J12" s="30">
        <f>J16+J20+J24+J28+J32</f>
        <v>41176471</v>
      </c>
      <c r="K12" s="30">
        <f t="shared" ref="K12:M12" si="8">K16+K20+K24+K28+K32</f>
        <v>52143640</v>
      </c>
      <c r="L12" s="30">
        <f t="shared" si="8"/>
        <v>0</v>
      </c>
      <c r="M12" s="30">
        <f t="shared" si="8"/>
        <v>208411765</v>
      </c>
      <c r="N12" s="9">
        <f>ROUNDUP(D12/0.5,0)</f>
        <v>603463752</v>
      </c>
      <c r="O12" s="31" t="s">
        <v>9</v>
      </c>
      <c r="P12" s="12"/>
    </row>
    <row r="13" spans="1:16" x14ac:dyDescent="0.35">
      <c r="A13" s="64"/>
      <c r="B13" s="64"/>
      <c r="C13" s="22" t="s">
        <v>0</v>
      </c>
      <c r="D13" s="23">
        <f t="shared" si="0"/>
        <v>5129441892</v>
      </c>
      <c r="E13" s="23">
        <f t="shared" ref="E13:N13" si="9">E10+E11+E12</f>
        <v>0</v>
      </c>
      <c r="F13" s="23">
        <f t="shared" si="9"/>
        <v>5129441892</v>
      </c>
      <c r="G13" s="23">
        <f t="shared" si="9"/>
        <v>0</v>
      </c>
      <c r="H13" s="9">
        <f t="shared" si="1"/>
        <v>1305814422</v>
      </c>
      <c r="I13" s="30">
        <f t="shared" si="4"/>
        <v>403864348</v>
      </c>
      <c r="J13" s="23">
        <f t="shared" si="9"/>
        <v>178200693</v>
      </c>
      <c r="K13" s="23">
        <f t="shared" si="9"/>
        <v>225663655</v>
      </c>
      <c r="L13" s="23">
        <f t="shared" si="9"/>
        <v>0</v>
      </c>
      <c r="M13" s="23">
        <f t="shared" si="9"/>
        <v>901950074</v>
      </c>
      <c r="N13" s="23">
        <f t="shared" si="9"/>
        <v>6435256314</v>
      </c>
      <c r="O13" s="31" t="s">
        <v>9</v>
      </c>
      <c r="P13" s="12"/>
    </row>
    <row r="14" spans="1:16" s="40" customFormat="1" x14ac:dyDescent="0.35">
      <c r="A14" s="76" t="s">
        <v>43</v>
      </c>
      <c r="B14" s="76" t="s">
        <v>36</v>
      </c>
      <c r="C14" s="16" t="s">
        <v>1</v>
      </c>
      <c r="D14" s="7">
        <f t="shared" si="0"/>
        <v>974235294</v>
      </c>
      <c r="E14" s="7">
        <v>0</v>
      </c>
      <c r="F14" s="7">
        <v>974235294</v>
      </c>
      <c r="G14" s="7">
        <f t="shared" ref="G14:G33" si="10">G11+G12+G13</f>
        <v>0</v>
      </c>
      <c r="H14" s="7">
        <f t="shared" si="1"/>
        <v>171923875</v>
      </c>
      <c r="I14" s="7">
        <f t="shared" si="4"/>
        <v>0</v>
      </c>
      <c r="J14" s="7">
        <v>0</v>
      </c>
      <c r="K14" s="7">
        <v>0</v>
      </c>
      <c r="L14" s="7">
        <v>0</v>
      </c>
      <c r="M14" s="7">
        <f>H14</f>
        <v>171923875</v>
      </c>
      <c r="N14" s="7">
        <f>ROUND(D14/0.85,0)</f>
        <v>1146159169</v>
      </c>
      <c r="O14" s="21" t="s">
        <v>9</v>
      </c>
      <c r="P14" s="39"/>
    </row>
    <row r="15" spans="1:16" s="40" customFormat="1" ht="26" x14ac:dyDescent="0.35">
      <c r="A15" s="77"/>
      <c r="B15" s="77"/>
      <c r="C15" s="16" t="s">
        <v>2</v>
      </c>
      <c r="D15" s="7">
        <f t="shared" si="0"/>
        <v>139176471</v>
      </c>
      <c r="E15" s="7">
        <v>0</v>
      </c>
      <c r="F15" s="7">
        <v>139176471</v>
      </c>
      <c r="G15" s="7">
        <f t="shared" si="10"/>
        <v>0</v>
      </c>
      <c r="H15" s="7">
        <f t="shared" si="1"/>
        <v>59647059</v>
      </c>
      <c r="I15" s="7">
        <f t="shared" si="4"/>
        <v>0</v>
      </c>
      <c r="J15" s="7">
        <v>0</v>
      </c>
      <c r="K15" s="7">
        <v>0</v>
      </c>
      <c r="L15" s="7">
        <v>0</v>
      </c>
      <c r="M15" s="7">
        <f t="shared" ref="M15:M24" si="11">H15</f>
        <v>59647059</v>
      </c>
      <c r="N15" s="7">
        <f>ROUND(D15/0.7,0)</f>
        <v>198823530</v>
      </c>
      <c r="O15" s="21" t="s">
        <v>9</v>
      </c>
      <c r="P15" s="39"/>
    </row>
    <row r="16" spans="1:16" s="40" customFormat="1" x14ac:dyDescent="0.35">
      <c r="A16" s="77"/>
      <c r="B16" s="77"/>
      <c r="C16" s="16" t="s">
        <v>3</v>
      </c>
      <c r="D16" s="7">
        <f t="shared" si="0"/>
        <v>69588235</v>
      </c>
      <c r="E16" s="7">
        <v>0</v>
      </c>
      <c r="F16" s="7">
        <v>69588235</v>
      </c>
      <c r="G16" s="7">
        <f t="shared" si="10"/>
        <v>0</v>
      </c>
      <c r="H16" s="7">
        <f t="shared" si="1"/>
        <v>69588235</v>
      </c>
      <c r="I16" s="7">
        <f t="shared" si="4"/>
        <v>0</v>
      </c>
      <c r="J16" s="7">
        <v>0</v>
      </c>
      <c r="K16" s="7">
        <v>0</v>
      </c>
      <c r="L16" s="7">
        <v>0</v>
      </c>
      <c r="M16" s="7">
        <f t="shared" si="11"/>
        <v>69588235</v>
      </c>
      <c r="N16" s="7">
        <f>ROUND(D16/0.5,0)</f>
        <v>139176470</v>
      </c>
      <c r="O16" s="21" t="s">
        <v>9</v>
      </c>
      <c r="P16" s="39"/>
    </row>
    <row r="17" spans="1:16" s="52" customFormat="1" x14ac:dyDescent="0.35">
      <c r="A17" s="78"/>
      <c r="B17" s="78"/>
      <c r="C17" s="50" t="s">
        <v>0</v>
      </c>
      <c r="D17" s="23">
        <f t="shared" si="0"/>
        <v>1183000000</v>
      </c>
      <c r="E17" s="23">
        <f>E14+E15+E16</f>
        <v>0</v>
      </c>
      <c r="F17" s="23">
        <f>F14+F15+F16</f>
        <v>1183000000</v>
      </c>
      <c r="G17" s="23">
        <f t="shared" si="10"/>
        <v>0</v>
      </c>
      <c r="H17" s="23">
        <f t="shared" si="1"/>
        <v>301159169</v>
      </c>
      <c r="I17" s="23">
        <f t="shared" si="4"/>
        <v>0</v>
      </c>
      <c r="J17" s="23">
        <f>J14+J15+J16</f>
        <v>0</v>
      </c>
      <c r="K17" s="23">
        <f t="shared" ref="K17:M17" si="12">K14+K15+K16</f>
        <v>0</v>
      </c>
      <c r="L17" s="23">
        <f t="shared" si="12"/>
        <v>0</v>
      </c>
      <c r="M17" s="23">
        <f t="shared" si="12"/>
        <v>301159169</v>
      </c>
      <c r="N17" s="23">
        <f>N14+N15+N16</f>
        <v>1484159169</v>
      </c>
      <c r="O17" s="31" t="s">
        <v>9</v>
      </c>
      <c r="P17" s="51"/>
    </row>
    <row r="18" spans="1:16" s="40" customFormat="1" x14ac:dyDescent="0.35">
      <c r="A18" s="79" t="s">
        <v>44</v>
      </c>
      <c r="B18" s="79" t="s">
        <v>37</v>
      </c>
      <c r="C18" s="16" t="s">
        <v>1</v>
      </c>
      <c r="D18" s="7">
        <f t="shared" si="0"/>
        <v>443058823</v>
      </c>
      <c r="E18" s="7">
        <v>0</v>
      </c>
      <c r="F18" s="7">
        <v>443058823</v>
      </c>
      <c r="G18" s="7">
        <f t="shared" si="10"/>
        <v>0</v>
      </c>
      <c r="H18" s="7">
        <f t="shared" si="1"/>
        <v>78186851</v>
      </c>
      <c r="I18" s="7">
        <f t="shared" si="4"/>
        <v>0</v>
      </c>
      <c r="J18" s="7">
        <v>0</v>
      </c>
      <c r="K18" s="7">
        <v>0</v>
      </c>
      <c r="L18" s="7">
        <v>0</v>
      </c>
      <c r="M18" s="7">
        <f>H18</f>
        <v>78186851</v>
      </c>
      <c r="N18" s="7">
        <f>ROUND(D18/0.85,0)</f>
        <v>521245674</v>
      </c>
      <c r="O18" s="21" t="s">
        <v>9</v>
      </c>
      <c r="P18" s="39"/>
    </row>
    <row r="19" spans="1:16" s="40" customFormat="1" ht="26" x14ac:dyDescent="0.35">
      <c r="A19" s="79"/>
      <c r="B19" s="79"/>
      <c r="C19" s="16" t="s">
        <v>2</v>
      </c>
      <c r="D19" s="7">
        <f t="shared" si="0"/>
        <v>63294118</v>
      </c>
      <c r="E19" s="7">
        <v>0</v>
      </c>
      <c r="F19" s="7">
        <v>63294118</v>
      </c>
      <c r="G19" s="7">
        <f t="shared" si="10"/>
        <v>0</v>
      </c>
      <c r="H19" s="7">
        <f t="shared" si="1"/>
        <v>27126051</v>
      </c>
      <c r="I19" s="7">
        <f t="shared" si="4"/>
        <v>0</v>
      </c>
      <c r="J19" s="7">
        <v>0</v>
      </c>
      <c r="K19" s="7">
        <v>0</v>
      </c>
      <c r="L19" s="7">
        <v>0</v>
      </c>
      <c r="M19" s="7">
        <f t="shared" si="11"/>
        <v>27126051</v>
      </c>
      <c r="N19" s="7">
        <f>ROUND(D19/0.7,0)</f>
        <v>90420169</v>
      </c>
      <c r="O19" s="21" t="s">
        <v>9</v>
      </c>
      <c r="P19" s="39"/>
    </row>
    <row r="20" spans="1:16" s="40" customFormat="1" x14ac:dyDescent="0.35">
      <c r="A20" s="79"/>
      <c r="B20" s="79"/>
      <c r="C20" s="16" t="s">
        <v>3</v>
      </c>
      <c r="D20" s="7">
        <f t="shared" si="0"/>
        <v>31647059</v>
      </c>
      <c r="E20" s="7">
        <v>0</v>
      </c>
      <c r="F20" s="7">
        <v>31647059</v>
      </c>
      <c r="G20" s="7">
        <f t="shared" si="10"/>
        <v>0</v>
      </c>
      <c r="H20" s="7">
        <f t="shared" si="1"/>
        <v>31647059</v>
      </c>
      <c r="I20" s="7">
        <f t="shared" si="4"/>
        <v>0</v>
      </c>
      <c r="J20" s="7">
        <v>0</v>
      </c>
      <c r="K20" s="7">
        <v>0</v>
      </c>
      <c r="L20" s="7">
        <v>0</v>
      </c>
      <c r="M20" s="7">
        <f t="shared" si="11"/>
        <v>31647059</v>
      </c>
      <c r="N20" s="7">
        <f>ROUND(D20/0.5,0)</f>
        <v>63294118</v>
      </c>
      <c r="O20" s="21" t="s">
        <v>9</v>
      </c>
      <c r="P20" s="39"/>
    </row>
    <row r="21" spans="1:16" s="52" customFormat="1" x14ac:dyDescent="0.35">
      <c r="A21" s="79"/>
      <c r="B21" s="79"/>
      <c r="C21" s="50" t="s">
        <v>0</v>
      </c>
      <c r="D21" s="23">
        <f t="shared" si="0"/>
        <v>538000000</v>
      </c>
      <c r="E21" s="23">
        <f>E18+E19+E20</f>
        <v>0</v>
      </c>
      <c r="F21" s="23">
        <f>F18+F19+F20</f>
        <v>538000000</v>
      </c>
      <c r="G21" s="23">
        <f t="shared" si="10"/>
        <v>0</v>
      </c>
      <c r="H21" s="23">
        <f t="shared" si="1"/>
        <v>136959961</v>
      </c>
      <c r="I21" s="23">
        <f t="shared" si="4"/>
        <v>0</v>
      </c>
      <c r="J21" s="23">
        <f>J18+J19+J20</f>
        <v>0</v>
      </c>
      <c r="K21" s="23">
        <f t="shared" ref="K21:M21" si="13">K18+K19+K20</f>
        <v>0</v>
      </c>
      <c r="L21" s="23">
        <f t="shared" si="13"/>
        <v>0</v>
      </c>
      <c r="M21" s="23">
        <f t="shared" si="13"/>
        <v>136959961</v>
      </c>
      <c r="N21" s="23">
        <f>N18+N19+N20</f>
        <v>674959961</v>
      </c>
      <c r="O21" s="31" t="s">
        <v>9</v>
      </c>
      <c r="P21" s="51"/>
    </row>
    <row r="22" spans="1:16" s="40" customFormat="1" x14ac:dyDescent="0.35">
      <c r="A22" s="79" t="s">
        <v>45</v>
      </c>
      <c r="B22" s="79" t="s">
        <v>38</v>
      </c>
      <c r="C22" s="16" t="s">
        <v>1</v>
      </c>
      <c r="D22" s="7">
        <f t="shared" si="0"/>
        <v>1500470588</v>
      </c>
      <c r="E22" s="7">
        <v>0</v>
      </c>
      <c r="F22" s="7">
        <v>1500470588</v>
      </c>
      <c r="G22" s="7">
        <f t="shared" si="10"/>
        <v>0</v>
      </c>
      <c r="H22" s="7">
        <f t="shared" si="1"/>
        <v>264788927</v>
      </c>
      <c r="I22" s="7">
        <f t="shared" si="4"/>
        <v>0</v>
      </c>
      <c r="J22" s="7">
        <v>0</v>
      </c>
      <c r="K22" s="7">
        <v>0</v>
      </c>
      <c r="L22" s="7">
        <v>0</v>
      </c>
      <c r="M22" s="7">
        <f t="shared" si="11"/>
        <v>264788927</v>
      </c>
      <c r="N22" s="7">
        <f>ROUND(D22/0.85,0)</f>
        <v>1765259515</v>
      </c>
      <c r="O22" s="21" t="s">
        <v>9</v>
      </c>
      <c r="P22" s="39"/>
    </row>
    <row r="23" spans="1:16" s="40" customFormat="1" ht="26" x14ac:dyDescent="0.35">
      <c r="A23" s="79"/>
      <c r="B23" s="79"/>
      <c r="C23" s="16" t="s">
        <v>2</v>
      </c>
      <c r="D23" s="7">
        <f t="shared" si="0"/>
        <v>214352941</v>
      </c>
      <c r="E23" s="7">
        <v>0</v>
      </c>
      <c r="F23" s="7">
        <v>214352941</v>
      </c>
      <c r="G23" s="7">
        <f t="shared" si="10"/>
        <v>0</v>
      </c>
      <c r="H23" s="7">
        <f t="shared" si="1"/>
        <v>91865546</v>
      </c>
      <c r="I23" s="7">
        <f t="shared" si="4"/>
        <v>0</v>
      </c>
      <c r="J23" s="7">
        <v>0</v>
      </c>
      <c r="K23" s="7">
        <v>0</v>
      </c>
      <c r="L23" s="7">
        <v>0</v>
      </c>
      <c r="M23" s="7">
        <f t="shared" si="11"/>
        <v>91865546</v>
      </c>
      <c r="N23" s="7">
        <f>ROUND(D23/0.7,0)</f>
        <v>306218487</v>
      </c>
      <c r="O23" s="21" t="s">
        <v>9</v>
      </c>
      <c r="P23" s="39"/>
    </row>
    <row r="24" spans="1:16" s="40" customFormat="1" x14ac:dyDescent="0.35">
      <c r="A24" s="79"/>
      <c r="B24" s="79"/>
      <c r="C24" s="16" t="s">
        <v>3</v>
      </c>
      <c r="D24" s="7">
        <f t="shared" si="0"/>
        <v>107176471</v>
      </c>
      <c r="E24" s="7">
        <v>0</v>
      </c>
      <c r="F24" s="7">
        <v>107176471</v>
      </c>
      <c r="G24" s="7">
        <f t="shared" si="10"/>
        <v>0</v>
      </c>
      <c r="H24" s="7">
        <f t="shared" si="1"/>
        <v>107176471</v>
      </c>
      <c r="I24" s="7">
        <f t="shared" si="4"/>
        <v>0</v>
      </c>
      <c r="J24" s="7">
        <v>0</v>
      </c>
      <c r="K24" s="7">
        <v>0</v>
      </c>
      <c r="L24" s="7">
        <v>0</v>
      </c>
      <c r="M24" s="7">
        <f t="shared" si="11"/>
        <v>107176471</v>
      </c>
      <c r="N24" s="7">
        <f>ROUND(D24/0.5,0)</f>
        <v>214352942</v>
      </c>
      <c r="O24" s="21" t="s">
        <v>9</v>
      </c>
      <c r="P24" s="39"/>
    </row>
    <row r="25" spans="1:16" s="52" customFormat="1" x14ac:dyDescent="0.35">
      <c r="A25" s="79"/>
      <c r="B25" s="79"/>
      <c r="C25" s="50" t="s">
        <v>0</v>
      </c>
      <c r="D25" s="23">
        <f t="shared" si="0"/>
        <v>1822000000</v>
      </c>
      <c r="E25" s="23">
        <f>E22+E23+E24</f>
        <v>0</v>
      </c>
      <c r="F25" s="23">
        <f>F22+F23+F24</f>
        <v>1822000000</v>
      </c>
      <c r="G25" s="23">
        <f t="shared" si="10"/>
        <v>0</v>
      </c>
      <c r="H25" s="23">
        <f t="shared" si="1"/>
        <v>463830944</v>
      </c>
      <c r="I25" s="23">
        <f t="shared" si="4"/>
        <v>0</v>
      </c>
      <c r="J25" s="23">
        <f>J22+J23+J24</f>
        <v>0</v>
      </c>
      <c r="K25" s="23">
        <f t="shared" ref="K25:M25" si="14">K22+K23+K24</f>
        <v>0</v>
      </c>
      <c r="L25" s="23">
        <f t="shared" si="14"/>
        <v>0</v>
      </c>
      <c r="M25" s="23">
        <f t="shared" si="14"/>
        <v>463830944</v>
      </c>
      <c r="N25" s="23">
        <f>N22+N23+N24</f>
        <v>2285830944</v>
      </c>
      <c r="O25" s="31" t="s">
        <v>9</v>
      </c>
      <c r="P25" s="51"/>
    </row>
    <row r="26" spans="1:16" s="40" customFormat="1" x14ac:dyDescent="0.35">
      <c r="A26" s="79" t="s">
        <v>46</v>
      </c>
      <c r="B26" s="79" t="s">
        <v>39</v>
      </c>
      <c r="C26" s="16" t="s">
        <v>1</v>
      </c>
      <c r="D26" s="7">
        <f t="shared" si="0"/>
        <v>1158246264</v>
      </c>
      <c r="E26" s="7">
        <v>0</v>
      </c>
      <c r="F26" s="7">
        <v>1158246264</v>
      </c>
      <c r="G26" s="7">
        <f t="shared" si="10"/>
        <v>0</v>
      </c>
      <c r="H26" s="7">
        <f t="shared" si="1"/>
        <v>204396400</v>
      </c>
      <c r="I26" s="7">
        <f t="shared" si="4"/>
        <v>204396400</v>
      </c>
      <c r="J26" s="7">
        <f>I26-K26</f>
        <v>101730104</v>
      </c>
      <c r="K26" s="7">
        <v>102666296</v>
      </c>
      <c r="L26" s="7">
        <v>0</v>
      </c>
      <c r="M26" s="7">
        <v>0</v>
      </c>
      <c r="N26" s="7">
        <f>ROUND(D26/0.85,0)</f>
        <v>1362642664</v>
      </c>
      <c r="O26" s="21" t="s">
        <v>9</v>
      </c>
      <c r="P26" s="39"/>
    </row>
    <row r="27" spans="1:16" s="40" customFormat="1" ht="26" x14ac:dyDescent="0.35">
      <c r="A27" s="79"/>
      <c r="B27" s="79"/>
      <c r="C27" s="16" t="s">
        <v>2</v>
      </c>
      <c r="D27" s="7">
        <f t="shared" si="0"/>
        <v>165463752</v>
      </c>
      <c r="E27" s="7">
        <v>0</v>
      </c>
      <c r="F27" s="7">
        <v>165463752</v>
      </c>
      <c r="G27" s="7">
        <f t="shared" si="10"/>
        <v>0</v>
      </c>
      <c r="H27" s="7">
        <f t="shared" si="1"/>
        <v>70913037</v>
      </c>
      <c r="I27" s="7">
        <f t="shared" si="4"/>
        <v>70913037</v>
      </c>
      <c r="J27" s="7">
        <f t="shared" ref="J27:J28" si="15">I27-K27</f>
        <v>35294118</v>
      </c>
      <c r="K27" s="7">
        <v>35618919</v>
      </c>
      <c r="L27" s="7">
        <v>0</v>
      </c>
      <c r="M27" s="7">
        <v>0</v>
      </c>
      <c r="N27" s="7">
        <f>ROUND(D27/0.7,0)</f>
        <v>236376789</v>
      </c>
      <c r="O27" s="21" t="s">
        <v>9</v>
      </c>
      <c r="P27" s="39"/>
    </row>
    <row r="28" spans="1:16" s="40" customFormat="1" x14ac:dyDescent="0.35">
      <c r="A28" s="79"/>
      <c r="B28" s="79"/>
      <c r="C28" s="16" t="s">
        <v>3</v>
      </c>
      <c r="D28" s="7">
        <f t="shared" si="0"/>
        <v>82731876</v>
      </c>
      <c r="E28" s="7">
        <v>0</v>
      </c>
      <c r="F28" s="7">
        <v>82731876</v>
      </c>
      <c r="G28" s="7">
        <f t="shared" si="10"/>
        <v>0</v>
      </c>
      <c r="H28" s="7">
        <f t="shared" si="1"/>
        <v>82731876</v>
      </c>
      <c r="I28" s="7">
        <f t="shared" si="4"/>
        <v>82731876</v>
      </c>
      <c r="J28" s="7">
        <f t="shared" si="15"/>
        <v>41176471</v>
      </c>
      <c r="K28" s="7">
        <v>41555405</v>
      </c>
      <c r="L28" s="7">
        <v>0</v>
      </c>
      <c r="M28" s="7">
        <v>0</v>
      </c>
      <c r="N28" s="7">
        <f>ROUND(D28/0.5,0)</f>
        <v>165463752</v>
      </c>
      <c r="O28" s="21" t="s">
        <v>9</v>
      </c>
      <c r="P28" s="39"/>
    </row>
    <row r="29" spans="1:16" s="52" customFormat="1" x14ac:dyDescent="0.35">
      <c r="A29" s="79"/>
      <c r="B29" s="79"/>
      <c r="C29" s="50" t="s">
        <v>0</v>
      </c>
      <c r="D29" s="23">
        <f t="shared" si="0"/>
        <v>1406441892</v>
      </c>
      <c r="E29" s="23">
        <f>E26+E27+E28</f>
        <v>0</v>
      </c>
      <c r="F29" s="23">
        <f>F26+F27+F28</f>
        <v>1406441892</v>
      </c>
      <c r="G29" s="23">
        <f t="shared" si="10"/>
        <v>0</v>
      </c>
      <c r="H29" s="23">
        <f t="shared" si="1"/>
        <v>358041313</v>
      </c>
      <c r="I29" s="23">
        <f t="shared" si="4"/>
        <v>358041313</v>
      </c>
      <c r="J29" s="23">
        <f>J26+J27+J28</f>
        <v>178200693</v>
      </c>
      <c r="K29" s="23">
        <f t="shared" ref="K29:M29" si="16">K26+K27+K28</f>
        <v>179840620</v>
      </c>
      <c r="L29" s="23">
        <f t="shared" si="16"/>
        <v>0</v>
      </c>
      <c r="M29" s="23">
        <f t="shared" si="16"/>
        <v>0</v>
      </c>
      <c r="N29" s="23">
        <f>N26+N27+N28</f>
        <v>1764483205</v>
      </c>
      <c r="O29" s="31" t="s">
        <v>9</v>
      </c>
      <c r="P29" s="51"/>
    </row>
    <row r="30" spans="1:16" s="40" customFormat="1" x14ac:dyDescent="0.35">
      <c r="A30" s="79" t="s">
        <v>47</v>
      </c>
      <c r="B30" s="79" t="s">
        <v>40</v>
      </c>
      <c r="C30" s="16" t="s">
        <v>1</v>
      </c>
      <c r="D30" s="7">
        <f t="shared" si="0"/>
        <v>148235294</v>
      </c>
      <c r="E30" s="7">
        <v>0</v>
      </c>
      <c r="F30" s="7">
        <v>148235294</v>
      </c>
      <c r="G30" s="7">
        <f t="shared" si="10"/>
        <v>0</v>
      </c>
      <c r="H30" s="7">
        <f t="shared" si="1"/>
        <v>26159170</v>
      </c>
      <c r="I30" s="7">
        <f t="shared" si="4"/>
        <v>26159170</v>
      </c>
      <c r="J30" s="7">
        <v>0</v>
      </c>
      <c r="K30" s="7">
        <f>I30</f>
        <v>26159170</v>
      </c>
      <c r="L30" s="7">
        <v>0</v>
      </c>
      <c r="M30" s="7">
        <v>0</v>
      </c>
      <c r="N30" s="7">
        <f>ROUND(D30/0.85,0)</f>
        <v>174394464</v>
      </c>
      <c r="O30" s="21" t="s">
        <v>9</v>
      </c>
      <c r="P30" s="39"/>
    </row>
    <row r="31" spans="1:16" s="40" customFormat="1" ht="26" x14ac:dyDescent="0.35">
      <c r="A31" s="79"/>
      <c r="B31" s="79"/>
      <c r="C31" s="16" t="s">
        <v>2</v>
      </c>
      <c r="D31" s="7">
        <f t="shared" si="0"/>
        <v>21176471</v>
      </c>
      <c r="E31" s="7">
        <v>0</v>
      </c>
      <c r="F31" s="7">
        <v>21176471</v>
      </c>
      <c r="G31" s="7">
        <f t="shared" si="10"/>
        <v>0</v>
      </c>
      <c r="H31" s="7">
        <f t="shared" si="1"/>
        <v>9075630</v>
      </c>
      <c r="I31" s="7">
        <f t="shared" si="4"/>
        <v>9075630</v>
      </c>
      <c r="J31" s="7">
        <v>0</v>
      </c>
      <c r="K31" s="7">
        <f t="shared" ref="K31:K32" si="17">I31</f>
        <v>9075630</v>
      </c>
      <c r="L31" s="7">
        <v>0</v>
      </c>
      <c r="M31" s="7">
        <v>0</v>
      </c>
      <c r="N31" s="7">
        <f>ROUND(D31/0.7,0)</f>
        <v>30252101</v>
      </c>
      <c r="O31" s="21" t="s">
        <v>9</v>
      </c>
      <c r="P31" s="39"/>
    </row>
    <row r="32" spans="1:16" s="40" customFormat="1" x14ac:dyDescent="0.35">
      <c r="A32" s="79"/>
      <c r="B32" s="79"/>
      <c r="C32" s="16" t="s">
        <v>3</v>
      </c>
      <c r="D32" s="7">
        <f t="shared" si="0"/>
        <v>10588235</v>
      </c>
      <c r="E32" s="7">
        <v>0</v>
      </c>
      <c r="F32" s="7">
        <v>10588235</v>
      </c>
      <c r="G32" s="7">
        <f t="shared" si="10"/>
        <v>0</v>
      </c>
      <c r="H32" s="7">
        <f t="shared" si="1"/>
        <v>10588235</v>
      </c>
      <c r="I32" s="7">
        <f t="shared" si="4"/>
        <v>10588235</v>
      </c>
      <c r="J32" s="7">
        <v>0</v>
      </c>
      <c r="K32" s="7">
        <f t="shared" si="17"/>
        <v>10588235</v>
      </c>
      <c r="L32" s="7">
        <v>0</v>
      </c>
      <c r="M32" s="7">
        <v>0</v>
      </c>
      <c r="N32" s="7">
        <f>ROUND(D32/0.5,0)</f>
        <v>21176470</v>
      </c>
      <c r="O32" s="21" t="s">
        <v>9</v>
      </c>
      <c r="P32" s="39"/>
    </row>
    <row r="33" spans="1:16" s="52" customFormat="1" x14ac:dyDescent="0.35">
      <c r="A33" s="79"/>
      <c r="B33" s="79"/>
      <c r="C33" s="50" t="s">
        <v>0</v>
      </c>
      <c r="D33" s="23">
        <f t="shared" si="0"/>
        <v>180000000</v>
      </c>
      <c r="E33" s="23">
        <f>E30+E31+E32</f>
        <v>0</v>
      </c>
      <c r="F33" s="23">
        <f>F30+F31+F32</f>
        <v>180000000</v>
      </c>
      <c r="G33" s="23">
        <f t="shared" si="10"/>
        <v>0</v>
      </c>
      <c r="H33" s="23">
        <f t="shared" si="1"/>
        <v>45823035</v>
      </c>
      <c r="I33" s="23">
        <f t="shared" si="4"/>
        <v>45823035</v>
      </c>
      <c r="J33" s="23">
        <f>J30+J31+J32</f>
        <v>0</v>
      </c>
      <c r="K33" s="23">
        <f>K30+K31+K32</f>
        <v>45823035</v>
      </c>
      <c r="L33" s="23">
        <f t="shared" ref="L33:M33" si="18">L30+L31+L32</f>
        <v>0</v>
      </c>
      <c r="M33" s="23">
        <f t="shared" si="18"/>
        <v>0</v>
      </c>
      <c r="N33" s="23">
        <f>N30+N31+N32</f>
        <v>225823035</v>
      </c>
      <c r="O33" s="31" t="s">
        <v>9</v>
      </c>
      <c r="P33" s="51"/>
    </row>
    <row r="34" spans="1:16" ht="42.75" customHeight="1" x14ac:dyDescent="0.35">
      <c r="A34" s="26" t="s">
        <v>22</v>
      </c>
      <c r="B34" s="26" t="s">
        <v>21</v>
      </c>
      <c r="C34" s="26" t="s">
        <v>9</v>
      </c>
      <c r="D34" s="25">
        <f t="shared" si="0"/>
        <v>2000000000</v>
      </c>
      <c r="E34" s="25">
        <v>2000000000</v>
      </c>
      <c r="F34" s="25">
        <v>0</v>
      </c>
      <c r="G34" s="25">
        <v>0</v>
      </c>
      <c r="H34" s="25">
        <f t="shared" si="1"/>
        <v>352941177</v>
      </c>
      <c r="I34" s="27">
        <f t="shared" si="4"/>
        <v>352941177</v>
      </c>
      <c r="J34" s="27">
        <v>0</v>
      </c>
      <c r="K34" s="27">
        <f>I34</f>
        <v>352941177</v>
      </c>
      <c r="L34" s="27">
        <v>0</v>
      </c>
      <c r="M34" s="27">
        <v>0</v>
      </c>
      <c r="N34" s="25">
        <f>ROUNDUP(D34/0.85,0)</f>
        <v>2352941177</v>
      </c>
      <c r="O34" s="28" t="s">
        <v>9</v>
      </c>
      <c r="P34" s="12"/>
    </row>
    <row r="35" spans="1:16" x14ac:dyDescent="0.35">
      <c r="A35" s="29" t="s">
        <v>13</v>
      </c>
      <c r="B35" s="29"/>
      <c r="C35" s="29" t="s">
        <v>9</v>
      </c>
      <c r="D35" s="23">
        <f t="shared" si="0"/>
        <v>4385000000</v>
      </c>
      <c r="E35" s="9">
        <f>E36+E37+E38+E39</f>
        <v>4385000000</v>
      </c>
      <c r="F35" s="9">
        <v>0</v>
      </c>
      <c r="G35" s="23">
        <v>0</v>
      </c>
      <c r="H35" s="9">
        <f t="shared" si="1"/>
        <v>773823530</v>
      </c>
      <c r="I35" s="30">
        <f t="shared" si="4"/>
        <v>767647059</v>
      </c>
      <c r="J35" s="30">
        <f>J36+J37+J38+J39</f>
        <v>577058824</v>
      </c>
      <c r="K35" s="30">
        <f t="shared" ref="K35:M35" si="19">K36+K37+K38+K39</f>
        <v>0</v>
      </c>
      <c r="L35" s="30">
        <f t="shared" si="19"/>
        <v>190588235</v>
      </c>
      <c r="M35" s="30">
        <f t="shared" si="19"/>
        <v>6176471</v>
      </c>
      <c r="N35" s="9">
        <f>ROUNDUP(D35/0.85,0)</f>
        <v>5158823530</v>
      </c>
      <c r="O35" s="31" t="s">
        <v>9</v>
      </c>
      <c r="P35" s="12"/>
    </row>
    <row r="36" spans="1:16" s="40" customFormat="1" ht="26" x14ac:dyDescent="0.35">
      <c r="A36" s="16" t="s">
        <v>30</v>
      </c>
      <c r="B36" s="16" t="s">
        <v>34</v>
      </c>
      <c r="C36" s="4" t="s">
        <v>9</v>
      </c>
      <c r="D36" s="7">
        <f t="shared" ref="D36:D67" si="20">E36+F36+G36</f>
        <v>1080000000</v>
      </c>
      <c r="E36" s="7">
        <v>1080000000</v>
      </c>
      <c r="F36" s="6">
        <v>0</v>
      </c>
      <c r="G36" s="7">
        <v>0</v>
      </c>
      <c r="H36" s="6">
        <f t="shared" ref="H36:H67" si="21">N36-D36</f>
        <v>190588235</v>
      </c>
      <c r="I36" s="17">
        <f t="shared" si="4"/>
        <v>190588235</v>
      </c>
      <c r="J36" s="17">
        <v>0</v>
      </c>
      <c r="K36" s="17">
        <v>0</v>
      </c>
      <c r="L36" s="17">
        <f>I36</f>
        <v>190588235</v>
      </c>
      <c r="M36" s="1">
        <v>0</v>
      </c>
      <c r="N36" s="6">
        <f>ROUND(D36/0.85,0)</f>
        <v>1270588235</v>
      </c>
      <c r="O36" s="21" t="s">
        <v>9</v>
      </c>
      <c r="P36" s="39"/>
    </row>
    <row r="37" spans="1:16" s="40" customFormat="1" ht="26" x14ac:dyDescent="0.35">
      <c r="A37" s="16" t="s">
        <v>31</v>
      </c>
      <c r="B37" s="16" t="s">
        <v>34</v>
      </c>
      <c r="C37" s="41" t="s">
        <v>9</v>
      </c>
      <c r="D37" s="7">
        <f t="shared" si="20"/>
        <v>3265000000</v>
      </c>
      <c r="E37" s="7">
        <v>3265000000</v>
      </c>
      <c r="F37" s="6">
        <v>0</v>
      </c>
      <c r="G37" s="7">
        <v>0</v>
      </c>
      <c r="H37" s="6">
        <f t="shared" si="21"/>
        <v>576176471</v>
      </c>
      <c r="I37" s="17">
        <f t="shared" si="4"/>
        <v>576176471</v>
      </c>
      <c r="J37" s="17">
        <f>I37</f>
        <v>576176471</v>
      </c>
      <c r="K37" s="17">
        <v>0</v>
      </c>
      <c r="L37" s="17">
        <v>0</v>
      </c>
      <c r="M37" s="1">
        <v>0</v>
      </c>
      <c r="N37" s="6">
        <f>ROUND(D37/0.85,0)</f>
        <v>3841176471</v>
      </c>
      <c r="O37" s="21" t="s">
        <v>9</v>
      </c>
      <c r="P37" s="39"/>
    </row>
    <row r="38" spans="1:16" s="40" customFormat="1" ht="26" x14ac:dyDescent="0.35">
      <c r="A38" s="16" t="s">
        <v>32</v>
      </c>
      <c r="B38" s="16" t="s">
        <v>34</v>
      </c>
      <c r="C38" s="41" t="s">
        <v>9</v>
      </c>
      <c r="D38" s="7">
        <f t="shared" si="20"/>
        <v>35000000</v>
      </c>
      <c r="E38" s="7">
        <v>35000000</v>
      </c>
      <c r="F38" s="6">
        <v>0</v>
      </c>
      <c r="G38" s="7">
        <v>0</v>
      </c>
      <c r="H38" s="6">
        <f t="shared" si="21"/>
        <v>6176471</v>
      </c>
      <c r="I38" s="17">
        <f t="shared" si="4"/>
        <v>0</v>
      </c>
      <c r="J38" s="17">
        <v>0</v>
      </c>
      <c r="K38" s="17">
        <v>0</v>
      </c>
      <c r="L38" s="17">
        <v>0</v>
      </c>
      <c r="M38" s="1">
        <v>6176471</v>
      </c>
      <c r="N38" s="6">
        <f>ROUND(D38/0.85,0)</f>
        <v>41176471</v>
      </c>
      <c r="O38" s="21" t="s">
        <v>9</v>
      </c>
      <c r="P38" s="39"/>
    </row>
    <row r="39" spans="1:16" s="40" customFormat="1" ht="26" x14ac:dyDescent="0.35">
      <c r="A39" s="16" t="s">
        <v>33</v>
      </c>
      <c r="B39" s="16" t="s">
        <v>35</v>
      </c>
      <c r="C39" s="41" t="s">
        <v>9</v>
      </c>
      <c r="D39" s="7">
        <f t="shared" si="20"/>
        <v>5000000</v>
      </c>
      <c r="E39" s="7">
        <v>5000000</v>
      </c>
      <c r="F39" s="6">
        <v>0</v>
      </c>
      <c r="G39" s="7">
        <v>0</v>
      </c>
      <c r="H39" s="6">
        <f t="shared" si="21"/>
        <v>882353</v>
      </c>
      <c r="I39" s="17">
        <f t="shared" si="4"/>
        <v>882353</v>
      </c>
      <c r="J39" s="17">
        <f>I39</f>
        <v>882353</v>
      </c>
      <c r="K39" s="17">
        <v>0</v>
      </c>
      <c r="L39" s="17">
        <v>0</v>
      </c>
      <c r="M39" s="1">
        <v>0</v>
      </c>
      <c r="N39" s="6">
        <f>ROUND(D39/0.85,0)</f>
        <v>5882353</v>
      </c>
      <c r="O39" s="21" t="s">
        <v>9</v>
      </c>
      <c r="P39" s="39"/>
    </row>
    <row r="40" spans="1:16" x14ac:dyDescent="0.35">
      <c r="A40" s="65" t="s">
        <v>14</v>
      </c>
      <c r="B40" s="65"/>
      <c r="C40" s="24" t="s">
        <v>1</v>
      </c>
      <c r="D40" s="25">
        <f t="shared" si="20"/>
        <v>5589007848</v>
      </c>
      <c r="E40" s="27">
        <v>0</v>
      </c>
      <c r="F40" s="27">
        <f>F44+F48+F52+F56+F60+F64+F68</f>
        <v>5589007848</v>
      </c>
      <c r="G40" s="25">
        <v>0</v>
      </c>
      <c r="H40" s="8">
        <f t="shared" si="21"/>
        <v>986295503</v>
      </c>
      <c r="I40" s="27">
        <f t="shared" si="4"/>
        <v>952869897</v>
      </c>
      <c r="J40" s="27">
        <f>J44+J48+J52+J56+J60+J64+J68</f>
        <v>373049828</v>
      </c>
      <c r="K40" s="27">
        <f t="shared" ref="K40:M40" si="22">K44+K48+K52+K56+K60+K64+K68</f>
        <v>32584775</v>
      </c>
      <c r="L40" s="27">
        <f t="shared" si="22"/>
        <v>547235294</v>
      </c>
      <c r="M40" s="27">
        <f t="shared" si="22"/>
        <v>33425606</v>
      </c>
      <c r="N40" s="27">
        <f>ROUNDUP(D40/0.85,0)</f>
        <v>6575303351</v>
      </c>
      <c r="O40" s="28" t="s">
        <v>9</v>
      </c>
      <c r="P40" s="12"/>
    </row>
    <row r="41" spans="1:16" ht="26" x14ac:dyDescent="0.35">
      <c r="A41" s="66"/>
      <c r="B41" s="66"/>
      <c r="C41" s="24" t="s">
        <v>2</v>
      </c>
      <c r="D41" s="25">
        <f t="shared" si="20"/>
        <v>757764705</v>
      </c>
      <c r="E41" s="27">
        <v>0</v>
      </c>
      <c r="F41" s="27">
        <f t="shared" ref="F41:F42" si="23">F45+F49+F53+F57+F61+F65+F69</f>
        <v>757764705</v>
      </c>
      <c r="G41" s="25">
        <v>0</v>
      </c>
      <c r="H41" s="8">
        <f t="shared" si="21"/>
        <v>324756303</v>
      </c>
      <c r="I41" s="27">
        <f t="shared" si="4"/>
        <v>313159665</v>
      </c>
      <c r="J41" s="27">
        <f t="shared" ref="J41:M42" si="24">J45+J49+J53+J57+J61+J65+J69</f>
        <v>184588236</v>
      </c>
      <c r="K41" s="27">
        <f t="shared" si="24"/>
        <v>42857143</v>
      </c>
      <c r="L41" s="27">
        <f t="shared" si="24"/>
        <v>85714286</v>
      </c>
      <c r="M41" s="27">
        <f t="shared" si="24"/>
        <v>11596638</v>
      </c>
      <c r="N41" s="27">
        <f>ROUNDUP(D41/0.7,0)</f>
        <v>1082521008</v>
      </c>
      <c r="O41" s="28" t="s">
        <v>9</v>
      </c>
      <c r="P41" s="12"/>
    </row>
    <row r="42" spans="1:16" ht="14.5" customHeight="1" x14ac:dyDescent="0.35">
      <c r="A42" s="66"/>
      <c r="B42" s="66"/>
      <c r="C42" s="24" t="s">
        <v>3</v>
      </c>
      <c r="D42" s="25">
        <f t="shared" si="20"/>
        <v>178882353</v>
      </c>
      <c r="E42" s="27">
        <v>0</v>
      </c>
      <c r="F42" s="27">
        <f t="shared" si="23"/>
        <v>178882353</v>
      </c>
      <c r="G42" s="25">
        <v>0</v>
      </c>
      <c r="H42" s="8">
        <f t="shared" si="21"/>
        <v>178882353</v>
      </c>
      <c r="I42" s="27">
        <f t="shared" si="4"/>
        <v>165352941</v>
      </c>
      <c r="J42" s="27">
        <f t="shared" si="24"/>
        <v>50000000</v>
      </c>
      <c r="K42" s="27">
        <f t="shared" si="24"/>
        <v>115352941</v>
      </c>
      <c r="L42" s="27">
        <f t="shared" si="24"/>
        <v>0</v>
      </c>
      <c r="M42" s="27">
        <f t="shared" si="24"/>
        <v>13529412</v>
      </c>
      <c r="N42" s="27">
        <f>ROUNDUP(D42/0.5,0)</f>
        <v>357764706</v>
      </c>
      <c r="O42" s="28" t="s">
        <v>9</v>
      </c>
      <c r="P42" s="12"/>
    </row>
    <row r="43" spans="1:16" ht="14.25" customHeight="1" x14ac:dyDescent="0.35">
      <c r="A43" s="67"/>
      <c r="B43" s="67"/>
      <c r="C43" s="24" t="s">
        <v>0</v>
      </c>
      <c r="D43" s="25">
        <f t="shared" si="20"/>
        <v>6525654906</v>
      </c>
      <c r="E43" s="25">
        <f t="shared" ref="E43:N43" si="25">E40+E41+E42</f>
        <v>0</v>
      </c>
      <c r="F43" s="25">
        <f t="shared" si="25"/>
        <v>6525654906</v>
      </c>
      <c r="G43" s="25">
        <f t="shared" si="25"/>
        <v>0</v>
      </c>
      <c r="H43" s="8">
        <f t="shared" si="21"/>
        <v>1489934159</v>
      </c>
      <c r="I43" s="27">
        <f t="shared" si="4"/>
        <v>1431382503</v>
      </c>
      <c r="J43" s="25">
        <f t="shared" si="25"/>
        <v>607638064</v>
      </c>
      <c r="K43" s="25">
        <f t="shared" si="25"/>
        <v>190794859</v>
      </c>
      <c r="L43" s="25">
        <f t="shared" si="25"/>
        <v>632949580</v>
      </c>
      <c r="M43" s="25">
        <f t="shared" si="25"/>
        <v>58551656</v>
      </c>
      <c r="N43" s="25">
        <f t="shared" si="25"/>
        <v>8015589065</v>
      </c>
      <c r="O43" s="28" t="s">
        <v>9</v>
      </c>
      <c r="P43" s="12"/>
    </row>
    <row r="44" spans="1:16" ht="14.5" customHeight="1" x14ac:dyDescent="0.35">
      <c r="A44" s="90" t="s">
        <v>48</v>
      </c>
      <c r="B44" s="90" t="s">
        <v>34</v>
      </c>
      <c r="C44" s="3" t="s">
        <v>1</v>
      </c>
      <c r="D44" s="11">
        <f t="shared" si="20"/>
        <v>2651000000</v>
      </c>
      <c r="E44" s="11">
        <v>0</v>
      </c>
      <c r="F44" s="11">
        <v>2651000000</v>
      </c>
      <c r="G44" s="11">
        <v>0</v>
      </c>
      <c r="H44" s="11">
        <f t="shared" si="21"/>
        <v>467823529</v>
      </c>
      <c r="I44" s="11">
        <f t="shared" si="4"/>
        <v>467823529</v>
      </c>
      <c r="J44" s="11">
        <v>0</v>
      </c>
      <c r="K44" s="11">
        <v>0</v>
      </c>
      <c r="L44" s="11">
        <f>I44</f>
        <v>467823529</v>
      </c>
      <c r="M44" s="11">
        <v>0</v>
      </c>
      <c r="N44" s="11">
        <f>ROUND(D44/0.85,0)</f>
        <v>3118823529</v>
      </c>
      <c r="O44" s="20" t="s">
        <v>9</v>
      </c>
      <c r="P44" s="12"/>
    </row>
    <row r="45" spans="1:16" ht="22.5" customHeight="1" x14ac:dyDescent="0.35">
      <c r="A45" s="90"/>
      <c r="B45" s="90"/>
      <c r="C45" s="3" t="s">
        <v>2</v>
      </c>
      <c r="D45" s="11">
        <f t="shared" si="20"/>
        <v>0</v>
      </c>
      <c r="E45" s="11">
        <v>0</v>
      </c>
      <c r="F45" s="11">
        <v>0</v>
      </c>
      <c r="G45" s="11">
        <v>0</v>
      </c>
      <c r="H45" s="11">
        <f t="shared" si="21"/>
        <v>0</v>
      </c>
      <c r="I45" s="11">
        <f t="shared" si="4"/>
        <v>0</v>
      </c>
      <c r="J45" s="11">
        <v>0</v>
      </c>
      <c r="K45" s="11">
        <v>0</v>
      </c>
      <c r="L45" s="11">
        <f t="shared" ref="L45:L46" si="26">I45</f>
        <v>0</v>
      </c>
      <c r="M45" s="11">
        <v>0</v>
      </c>
      <c r="N45" s="11">
        <f>ROUND(D45/0.7,0)</f>
        <v>0</v>
      </c>
      <c r="O45" s="20" t="s">
        <v>9</v>
      </c>
      <c r="P45" s="12"/>
    </row>
    <row r="46" spans="1:16" ht="14.5" customHeight="1" x14ac:dyDescent="0.35">
      <c r="A46" s="90"/>
      <c r="B46" s="90"/>
      <c r="C46" s="3" t="s">
        <v>3</v>
      </c>
      <c r="D46" s="11">
        <f t="shared" si="20"/>
        <v>0</v>
      </c>
      <c r="E46" s="11">
        <v>0</v>
      </c>
      <c r="F46" s="11">
        <v>0</v>
      </c>
      <c r="G46" s="11">
        <v>0</v>
      </c>
      <c r="H46" s="11">
        <f t="shared" si="21"/>
        <v>0</v>
      </c>
      <c r="I46" s="11">
        <f t="shared" si="4"/>
        <v>0</v>
      </c>
      <c r="J46" s="11">
        <v>0</v>
      </c>
      <c r="K46" s="11">
        <v>0</v>
      </c>
      <c r="L46" s="11">
        <f t="shared" si="26"/>
        <v>0</v>
      </c>
      <c r="M46" s="11">
        <v>0</v>
      </c>
      <c r="N46" s="11">
        <f>ROUND(D46/0.5,0)</f>
        <v>0</v>
      </c>
      <c r="O46" s="20" t="s">
        <v>9</v>
      </c>
      <c r="P46" s="12"/>
    </row>
    <row r="47" spans="1:16" s="52" customFormat="1" ht="14.5" customHeight="1" x14ac:dyDescent="0.35">
      <c r="A47" s="90"/>
      <c r="B47" s="90"/>
      <c r="C47" s="24" t="s">
        <v>0</v>
      </c>
      <c r="D47" s="25">
        <f t="shared" si="20"/>
        <v>2651000000</v>
      </c>
      <c r="E47" s="25">
        <f>E44+E45+E46</f>
        <v>0</v>
      </c>
      <c r="F47" s="25">
        <f>F44+F45+F46</f>
        <v>2651000000</v>
      </c>
      <c r="G47" s="25">
        <v>0</v>
      </c>
      <c r="H47" s="25">
        <f t="shared" si="21"/>
        <v>467823529</v>
      </c>
      <c r="I47" s="25">
        <f t="shared" si="4"/>
        <v>467823529</v>
      </c>
      <c r="J47" s="25">
        <f>J44+J45+J46</f>
        <v>0</v>
      </c>
      <c r="K47" s="25">
        <f t="shared" ref="K47:M47" si="27">K44+K45+K46</f>
        <v>0</v>
      </c>
      <c r="L47" s="25">
        <f t="shared" si="27"/>
        <v>467823529</v>
      </c>
      <c r="M47" s="25">
        <f t="shared" si="27"/>
        <v>0</v>
      </c>
      <c r="N47" s="25">
        <f>N44+N45+N46</f>
        <v>3118823529</v>
      </c>
      <c r="O47" s="28" t="s">
        <v>9</v>
      </c>
      <c r="P47" s="51"/>
    </row>
    <row r="48" spans="1:16" ht="14.5" customHeight="1" x14ac:dyDescent="0.35">
      <c r="A48" s="90" t="s">
        <v>49</v>
      </c>
      <c r="B48" s="90" t="s">
        <v>34</v>
      </c>
      <c r="C48" s="3" t="s">
        <v>1</v>
      </c>
      <c r="D48" s="11">
        <f t="shared" si="20"/>
        <v>725000000</v>
      </c>
      <c r="E48" s="11">
        <v>0</v>
      </c>
      <c r="F48" s="11">
        <v>725000000</v>
      </c>
      <c r="G48" s="11">
        <v>0</v>
      </c>
      <c r="H48" s="11">
        <f t="shared" si="21"/>
        <v>127941176</v>
      </c>
      <c r="I48" s="11">
        <f t="shared" si="4"/>
        <v>127941176</v>
      </c>
      <c r="J48" s="11">
        <f>I48</f>
        <v>127941176</v>
      </c>
      <c r="K48" s="11">
        <v>0</v>
      </c>
      <c r="L48" s="11">
        <v>0</v>
      </c>
      <c r="M48" s="11">
        <v>0</v>
      </c>
      <c r="N48" s="11">
        <f>ROUND(D48/0.85,0)</f>
        <v>852941176</v>
      </c>
      <c r="O48" s="20" t="s">
        <v>9</v>
      </c>
      <c r="P48" s="12"/>
    </row>
    <row r="49" spans="1:16" ht="28.5" customHeight="1" x14ac:dyDescent="0.35">
      <c r="A49" s="90"/>
      <c r="B49" s="90"/>
      <c r="C49" s="3" t="s">
        <v>2</v>
      </c>
      <c r="D49" s="11">
        <f t="shared" si="20"/>
        <v>0</v>
      </c>
      <c r="E49" s="11">
        <v>0</v>
      </c>
      <c r="F49" s="11">
        <v>0</v>
      </c>
      <c r="G49" s="11">
        <v>0</v>
      </c>
      <c r="H49" s="11">
        <f t="shared" si="21"/>
        <v>0</v>
      </c>
      <c r="I49" s="11">
        <f t="shared" si="4"/>
        <v>0</v>
      </c>
      <c r="J49" s="11">
        <f t="shared" ref="J49:J50" si="28">I49</f>
        <v>0</v>
      </c>
      <c r="K49" s="11">
        <v>0</v>
      </c>
      <c r="L49" s="11">
        <v>0</v>
      </c>
      <c r="M49" s="11">
        <v>0</v>
      </c>
      <c r="N49" s="11">
        <f>ROUND(D49/0.7,0)</f>
        <v>0</v>
      </c>
      <c r="O49" s="20" t="s">
        <v>9</v>
      </c>
      <c r="P49" s="12"/>
    </row>
    <row r="50" spans="1:16" ht="14.5" customHeight="1" x14ac:dyDescent="0.35">
      <c r="A50" s="90"/>
      <c r="B50" s="90"/>
      <c r="C50" s="3" t="s">
        <v>3</v>
      </c>
      <c r="D50" s="11">
        <f t="shared" si="20"/>
        <v>0</v>
      </c>
      <c r="E50" s="11">
        <v>0</v>
      </c>
      <c r="F50" s="11">
        <v>0</v>
      </c>
      <c r="G50" s="11">
        <v>0</v>
      </c>
      <c r="H50" s="11">
        <f t="shared" si="21"/>
        <v>0</v>
      </c>
      <c r="I50" s="11">
        <f t="shared" si="4"/>
        <v>0</v>
      </c>
      <c r="J50" s="11">
        <f t="shared" si="28"/>
        <v>0</v>
      </c>
      <c r="K50" s="11">
        <v>0</v>
      </c>
      <c r="L50" s="11">
        <v>0</v>
      </c>
      <c r="M50" s="11">
        <v>0</v>
      </c>
      <c r="N50" s="11">
        <f>ROUND(D50/0.5,0)</f>
        <v>0</v>
      </c>
      <c r="O50" s="20" t="s">
        <v>9</v>
      </c>
      <c r="P50" s="12"/>
    </row>
    <row r="51" spans="1:16" s="52" customFormat="1" ht="14.5" customHeight="1" x14ac:dyDescent="0.35">
      <c r="A51" s="90"/>
      <c r="B51" s="90"/>
      <c r="C51" s="24" t="s">
        <v>0</v>
      </c>
      <c r="D51" s="25">
        <f t="shared" si="20"/>
        <v>725000000</v>
      </c>
      <c r="E51" s="25">
        <f>E48+E49+E50</f>
        <v>0</v>
      </c>
      <c r="F51" s="25">
        <f>F48+F49+F50</f>
        <v>725000000</v>
      </c>
      <c r="G51" s="25">
        <v>0</v>
      </c>
      <c r="H51" s="25">
        <f t="shared" si="21"/>
        <v>127941176</v>
      </c>
      <c r="I51" s="25">
        <f t="shared" si="4"/>
        <v>127941176</v>
      </c>
      <c r="J51" s="25">
        <f>J48+J49+J50</f>
        <v>127941176</v>
      </c>
      <c r="K51" s="25">
        <f t="shared" ref="K51:M51" si="29">K48+K49+K50</f>
        <v>0</v>
      </c>
      <c r="L51" s="25">
        <f t="shared" si="29"/>
        <v>0</v>
      </c>
      <c r="M51" s="25">
        <f t="shared" si="29"/>
        <v>0</v>
      </c>
      <c r="N51" s="25">
        <f>N48+N49+N50</f>
        <v>852941176</v>
      </c>
      <c r="O51" s="28" t="s">
        <v>9</v>
      </c>
      <c r="P51" s="51"/>
    </row>
    <row r="52" spans="1:16" ht="14.5" customHeight="1" x14ac:dyDescent="0.35">
      <c r="A52" s="90" t="s">
        <v>50</v>
      </c>
      <c r="B52" s="90" t="s">
        <v>35</v>
      </c>
      <c r="C52" s="3" t="s">
        <v>1</v>
      </c>
      <c r="D52" s="11">
        <f t="shared" si="20"/>
        <v>450000000</v>
      </c>
      <c r="E52" s="11">
        <v>0</v>
      </c>
      <c r="F52" s="11">
        <v>450000000</v>
      </c>
      <c r="G52" s="11">
        <v>0</v>
      </c>
      <c r="H52" s="11">
        <f t="shared" si="21"/>
        <v>79411765</v>
      </c>
      <c r="I52" s="11">
        <f t="shared" si="4"/>
        <v>79411765</v>
      </c>
      <c r="J52" s="11">
        <v>0</v>
      </c>
      <c r="K52" s="11">
        <v>0</v>
      </c>
      <c r="L52" s="11">
        <f>I52</f>
        <v>79411765</v>
      </c>
      <c r="M52" s="11">
        <v>0</v>
      </c>
      <c r="N52" s="11">
        <f>ROUND(D52/0.85,0)</f>
        <v>529411765</v>
      </c>
      <c r="O52" s="20" t="s">
        <v>9</v>
      </c>
      <c r="P52" s="12"/>
    </row>
    <row r="53" spans="1:16" ht="24.75" customHeight="1" x14ac:dyDescent="0.35">
      <c r="A53" s="90"/>
      <c r="B53" s="90"/>
      <c r="C53" s="3" t="s">
        <v>2</v>
      </c>
      <c r="D53" s="11">
        <f t="shared" si="20"/>
        <v>200000000</v>
      </c>
      <c r="E53" s="11">
        <v>0</v>
      </c>
      <c r="F53" s="11">
        <v>200000000</v>
      </c>
      <c r="G53" s="11">
        <v>0</v>
      </c>
      <c r="H53" s="11">
        <f t="shared" si="21"/>
        <v>85714286</v>
      </c>
      <c r="I53" s="11">
        <f t="shared" si="4"/>
        <v>85714286</v>
      </c>
      <c r="J53" s="11">
        <v>0</v>
      </c>
      <c r="K53" s="11">
        <v>0</v>
      </c>
      <c r="L53" s="11">
        <f>I53</f>
        <v>85714286</v>
      </c>
      <c r="M53" s="11">
        <v>0</v>
      </c>
      <c r="N53" s="11">
        <f>ROUND(D53/0.7,0)</f>
        <v>285714286</v>
      </c>
      <c r="O53" s="20" t="s">
        <v>9</v>
      </c>
      <c r="P53" s="12"/>
    </row>
    <row r="54" spans="1:16" ht="14.5" customHeight="1" x14ac:dyDescent="0.35">
      <c r="A54" s="90"/>
      <c r="B54" s="90"/>
      <c r="C54" s="3" t="s">
        <v>3</v>
      </c>
      <c r="D54" s="11">
        <f t="shared" si="20"/>
        <v>0</v>
      </c>
      <c r="E54" s="11">
        <v>0</v>
      </c>
      <c r="F54" s="11">
        <v>0</v>
      </c>
      <c r="G54" s="11">
        <v>0</v>
      </c>
      <c r="H54" s="11">
        <f t="shared" si="21"/>
        <v>0</v>
      </c>
      <c r="I54" s="11">
        <f t="shared" si="4"/>
        <v>0</v>
      </c>
      <c r="J54" s="11">
        <v>0</v>
      </c>
      <c r="K54" s="11">
        <v>0</v>
      </c>
      <c r="L54" s="11">
        <v>0</v>
      </c>
      <c r="M54" s="11">
        <v>0</v>
      </c>
      <c r="N54" s="11">
        <f>ROUND(D54/0.5,0)</f>
        <v>0</v>
      </c>
      <c r="O54" s="20" t="s">
        <v>9</v>
      </c>
      <c r="P54" s="12"/>
    </row>
    <row r="55" spans="1:16" s="52" customFormat="1" ht="14.5" customHeight="1" x14ac:dyDescent="0.35">
      <c r="A55" s="90"/>
      <c r="B55" s="90"/>
      <c r="C55" s="24" t="s">
        <v>0</v>
      </c>
      <c r="D55" s="25">
        <f t="shared" si="20"/>
        <v>650000000</v>
      </c>
      <c r="E55" s="25">
        <f>E52+E53+E54</f>
        <v>0</v>
      </c>
      <c r="F55" s="25">
        <f>F52+F53+F54</f>
        <v>650000000</v>
      </c>
      <c r="G55" s="25">
        <v>0</v>
      </c>
      <c r="H55" s="25">
        <f t="shared" si="21"/>
        <v>165126051</v>
      </c>
      <c r="I55" s="25">
        <f t="shared" si="4"/>
        <v>165126051</v>
      </c>
      <c r="J55" s="25">
        <f>J52+J53+J54</f>
        <v>0</v>
      </c>
      <c r="K55" s="25">
        <f t="shared" ref="K55:M55" si="30">K52+K53+K54</f>
        <v>0</v>
      </c>
      <c r="L55" s="25">
        <f t="shared" si="30"/>
        <v>165126051</v>
      </c>
      <c r="M55" s="25">
        <f t="shared" si="30"/>
        <v>0</v>
      </c>
      <c r="N55" s="25">
        <f>N52+N53+N54</f>
        <v>815126051</v>
      </c>
      <c r="O55" s="28" t="s">
        <v>9</v>
      </c>
      <c r="P55" s="51"/>
    </row>
    <row r="56" spans="1:16" ht="14.5" customHeight="1" x14ac:dyDescent="0.35">
      <c r="A56" s="90" t="s">
        <v>51</v>
      </c>
      <c r="B56" s="90" t="s">
        <v>35</v>
      </c>
      <c r="C56" s="3" t="s">
        <v>1</v>
      </c>
      <c r="D56" s="11">
        <f t="shared" si="20"/>
        <v>1178949024</v>
      </c>
      <c r="E56" s="11">
        <v>0</v>
      </c>
      <c r="F56" s="11">
        <v>1178949024</v>
      </c>
      <c r="G56" s="11">
        <v>0</v>
      </c>
      <c r="H56" s="11">
        <f t="shared" si="21"/>
        <v>208049828</v>
      </c>
      <c r="I56" s="11">
        <f t="shared" si="4"/>
        <v>208049828</v>
      </c>
      <c r="J56" s="11">
        <f>I56</f>
        <v>208049828</v>
      </c>
      <c r="K56" s="11">
        <v>0</v>
      </c>
      <c r="L56" s="11">
        <v>0</v>
      </c>
      <c r="M56" s="11">
        <v>0</v>
      </c>
      <c r="N56" s="11">
        <f>ROUND(D56/0.85,0)</f>
        <v>1386998852</v>
      </c>
      <c r="O56" s="20" t="s">
        <v>9</v>
      </c>
      <c r="P56" s="12"/>
    </row>
    <row r="57" spans="1:16" ht="24" customHeight="1" x14ac:dyDescent="0.35">
      <c r="A57" s="90"/>
      <c r="B57" s="90"/>
      <c r="C57" s="3" t="s">
        <v>2</v>
      </c>
      <c r="D57" s="11">
        <f t="shared" si="20"/>
        <v>430705882</v>
      </c>
      <c r="E57" s="11">
        <v>0</v>
      </c>
      <c r="F57" s="11">
        <v>430705882</v>
      </c>
      <c r="G57" s="11">
        <v>0</v>
      </c>
      <c r="H57" s="11">
        <f t="shared" si="21"/>
        <v>184588236</v>
      </c>
      <c r="I57" s="11">
        <f t="shared" si="4"/>
        <v>184588236</v>
      </c>
      <c r="J57" s="11">
        <f t="shared" ref="J57:J58" si="31">I57</f>
        <v>184588236</v>
      </c>
      <c r="K57" s="11">
        <v>0</v>
      </c>
      <c r="L57" s="11">
        <v>0</v>
      </c>
      <c r="M57" s="11">
        <v>0</v>
      </c>
      <c r="N57" s="11">
        <f>ROUNDUP(D57/0.7,0)</f>
        <v>615294118</v>
      </c>
      <c r="O57" s="20" t="s">
        <v>9</v>
      </c>
      <c r="P57" s="12"/>
    </row>
    <row r="58" spans="1:16" ht="14.5" customHeight="1" x14ac:dyDescent="0.35">
      <c r="A58" s="90"/>
      <c r="B58" s="90"/>
      <c r="C58" s="3" t="s">
        <v>3</v>
      </c>
      <c r="D58" s="11">
        <f t="shared" si="20"/>
        <v>50000000</v>
      </c>
      <c r="E58" s="11">
        <v>0</v>
      </c>
      <c r="F58" s="11">
        <v>50000000</v>
      </c>
      <c r="G58" s="11">
        <v>0</v>
      </c>
      <c r="H58" s="11">
        <f t="shared" si="21"/>
        <v>50000000</v>
      </c>
      <c r="I58" s="11">
        <f t="shared" si="4"/>
        <v>50000000</v>
      </c>
      <c r="J58" s="11">
        <f t="shared" si="31"/>
        <v>50000000</v>
      </c>
      <c r="K58" s="11">
        <v>0</v>
      </c>
      <c r="L58" s="11">
        <v>0</v>
      </c>
      <c r="M58" s="11">
        <v>0</v>
      </c>
      <c r="N58" s="11">
        <f>ROUND(D58/0.5,0)</f>
        <v>100000000</v>
      </c>
      <c r="O58" s="20" t="s">
        <v>9</v>
      </c>
      <c r="P58" s="12"/>
    </row>
    <row r="59" spans="1:16" s="52" customFormat="1" ht="14.5" customHeight="1" x14ac:dyDescent="0.35">
      <c r="A59" s="90"/>
      <c r="B59" s="90"/>
      <c r="C59" s="24" t="s">
        <v>0</v>
      </c>
      <c r="D59" s="25">
        <f t="shared" si="20"/>
        <v>1659654906</v>
      </c>
      <c r="E59" s="25">
        <f>E56+E57+E58</f>
        <v>0</v>
      </c>
      <c r="F59" s="25">
        <f>F56+F57+F58</f>
        <v>1659654906</v>
      </c>
      <c r="G59" s="25">
        <v>0</v>
      </c>
      <c r="H59" s="25">
        <f t="shared" si="21"/>
        <v>442638064</v>
      </c>
      <c r="I59" s="25">
        <f t="shared" si="4"/>
        <v>442638064</v>
      </c>
      <c r="J59" s="25">
        <f>J56+J57+J58</f>
        <v>442638064</v>
      </c>
      <c r="K59" s="25">
        <f t="shared" ref="K59:M59" si="32">K56+K57+K58</f>
        <v>0</v>
      </c>
      <c r="L59" s="25">
        <f t="shared" si="32"/>
        <v>0</v>
      </c>
      <c r="M59" s="25">
        <f t="shared" si="32"/>
        <v>0</v>
      </c>
      <c r="N59" s="25">
        <f>N56+N57+N58</f>
        <v>2102292970</v>
      </c>
      <c r="O59" s="28" t="s">
        <v>9</v>
      </c>
      <c r="P59" s="51"/>
    </row>
    <row r="60" spans="1:16" ht="14.5" customHeight="1" x14ac:dyDescent="0.35">
      <c r="A60" s="90" t="s">
        <v>52</v>
      </c>
      <c r="B60" s="92" t="s">
        <v>35</v>
      </c>
      <c r="C60" s="3" t="s">
        <v>1</v>
      </c>
      <c r="D60" s="11">
        <f t="shared" si="20"/>
        <v>184647059</v>
      </c>
      <c r="E60" s="11">
        <v>0</v>
      </c>
      <c r="F60" s="11">
        <v>184647059</v>
      </c>
      <c r="G60" s="11">
        <v>0</v>
      </c>
      <c r="H60" s="11">
        <f t="shared" si="21"/>
        <v>32584775</v>
      </c>
      <c r="I60" s="11">
        <f t="shared" si="4"/>
        <v>32584775</v>
      </c>
      <c r="J60" s="11">
        <v>0</v>
      </c>
      <c r="K60" s="11">
        <f>I60</f>
        <v>32584775</v>
      </c>
      <c r="L60" s="11">
        <v>0</v>
      </c>
      <c r="M60" s="11">
        <v>0</v>
      </c>
      <c r="N60" s="11">
        <f>ROUND(D60/0.85,0)</f>
        <v>217231834</v>
      </c>
      <c r="O60" s="20" t="s">
        <v>9</v>
      </c>
      <c r="P60" s="12"/>
    </row>
    <row r="61" spans="1:16" ht="26.25" customHeight="1" x14ac:dyDescent="0.35">
      <c r="A61" s="90"/>
      <c r="B61" s="93"/>
      <c r="C61" s="3" t="s">
        <v>2</v>
      </c>
      <c r="D61" s="11">
        <f t="shared" si="20"/>
        <v>100000000</v>
      </c>
      <c r="E61" s="11">
        <v>0</v>
      </c>
      <c r="F61" s="11">
        <v>100000000</v>
      </c>
      <c r="G61" s="11">
        <v>0</v>
      </c>
      <c r="H61" s="11">
        <f t="shared" si="21"/>
        <v>42857143</v>
      </c>
      <c r="I61" s="11">
        <f t="shared" si="4"/>
        <v>42857143</v>
      </c>
      <c r="J61" s="11">
        <v>0</v>
      </c>
      <c r="K61" s="11">
        <f t="shared" ref="K61:K62" si="33">I61</f>
        <v>42857143</v>
      </c>
      <c r="L61" s="11">
        <v>0</v>
      </c>
      <c r="M61" s="11">
        <v>0</v>
      </c>
      <c r="N61" s="11">
        <f>ROUND(D61/0.7,0)</f>
        <v>142857143</v>
      </c>
      <c r="O61" s="20" t="s">
        <v>9</v>
      </c>
      <c r="P61" s="12"/>
    </row>
    <row r="62" spans="1:16" ht="14.5" customHeight="1" x14ac:dyDescent="0.35">
      <c r="A62" s="90"/>
      <c r="B62" s="93"/>
      <c r="C62" s="3" t="s">
        <v>3</v>
      </c>
      <c r="D62" s="11">
        <f t="shared" si="20"/>
        <v>115352941</v>
      </c>
      <c r="E62" s="11">
        <v>0</v>
      </c>
      <c r="F62" s="11">
        <v>115352941</v>
      </c>
      <c r="G62" s="11">
        <v>0</v>
      </c>
      <c r="H62" s="11">
        <f t="shared" si="21"/>
        <v>115352941</v>
      </c>
      <c r="I62" s="11">
        <f t="shared" si="4"/>
        <v>115352941</v>
      </c>
      <c r="J62" s="11">
        <v>0</v>
      </c>
      <c r="K62" s="11">
        <f t="shared" si="33"/>
        <v>115352941</v>
      </c>
      <c r="L62" s="11">
        <v>0</v>
      </c>
      <c r="M62" s="11">
        <v>0</v>
      </c>
      <c r="N62" s="11">
        <f>ROUND(D62/0.5,0)</f>
        <v>230705882</v>
      </c>
      <c r="O62" s="20" t="s">
        <v>9</v>
      </c>
      <c r="P62" s="12"/>
    </row>
    <row r="63" spans="1:16" s="52" customFormat="1" ht="14.5" customHeight="1" x14ac:dyDescent="0.35">
      <c r="A63" s="90"/>
      <c r="B63" s="94"/>
      <c r="C63" s="24" t="s">
        <v>0</v>
      </c>
      <c r="D63" s="25">
        <f t="shared" si="20"/>
        <v>400000000</v>
      </c>
      <c r="E63" s="25">
        <f>E60+E61+E62</f>
        <v>0</v>
      </c>
      <c r="F63" s="25">
        <f>F60+F61+F62</f>
        <v>400000000</v>
      </c>
      <c r="G63" s="25">
        <v>0</v>
      </c>
      <c r="H63" s="25">
        <f t="shared" si="21"/>
        <v>190794859</v>
      </c>
      <c r="I63" s="25">
        <f t="shared" si="4"/>
        <v>190794859</v>
      </c>
      <c r="J63" s="25">
        <f>J60+J61+J62</f>
        <v>0</v>
      </c>
      <c r="K63" s="25">
        <f t="shared" ref="K63:M63" si="34">K60+K61+K62</f>
        <v>190794859</v>
      </c>
      <c r="L63" s="25">
        <f t="shared" si="34"/>
        <v>0</v>
      </c>
      <c r="M63" s="25">
        <f t="shared" si="34"/>
        <v>0</v>
      </c>
      <c r="N63" s="25">
        <f>N60+N61+N62</f>
        <v>590794859</v>
      </c>
      <c r="O63" s="28" t="s">
        <v>9</v>
      </c>
      <c r="P63" s="51"/>
    </row>
    <row r="64" spans="1:16" ht="14.5" customHeight="1" x14ac:dyDescent="0.35">
      <c r="A64" s="90" t="s">
        <v>53</v>
      </c>
      <c r="B64" s="90" t="s">
        <v>35</v>
      </c>
      <c r="C64" s="3" t="s">
        <v>1</v>
      </c>
      <c r="D64" s="11">
        <f t="shared" si="20"/>
        <v>189411765</v>
      </c>
      <c r="E64" s="11">
        <v>0</v>
      </c>
      <c r="F64" s="11">
        <v>189411765</v>
      </c>
      <c r="G64" s="11">
        <v>0</v>
      </c>
      <c r="H64" s="11">
        <f t="shared" si="21"/>
        <v>33425606</v>
      </c>
      <c r="I64" s="11">
        <f t="shared" si="4"/>
        <v>0</v>
      </c>
      <c r="J64" s="11">
        <f>I64</f>
        <v>0</v>
      </c>
      <c r="K64" s="11">
        <v>0</v>
      </c>
      <c r="L64" s="11">
        <v>0</v>
      </c>
      <c r="M64" s="11">
        <v>33425606</v>
      </c>
      <c r="N64" s="11">
        <f>ROUND(D64/0.85,0)</f>
        <v>222837371</v>
      </c>
      <c r="O64" s="20" t="s">
        <v>9</v>
      </c>
      <c r="P64" s="12"/>
    </row>
    <row r="65" spans="1:16" ht="27.75" customHeight="1" x14ac:dyDescent="0.35">
      <c r="A65" s="90"/>
      <c r="B65" s="90"/>
      <c r="C65" s="3" t="s">
        <v>2</v>
      </c>
      <c r="D65" s="11">
        <f t="shared" si="20"/>
        <v>27058823</v>
      </c>
      <c r="E65" s="11">
        <v>0</v>
      </c>
      <c r="F65" s="11">
        <v>27058823</v>
      </c>
      <c r="G65" s="11">
        <v>0</v>
      </c>
      <c r="H65" s="11">
        <f t="shared" si="21"/>
        <v>11596638</v>
      </c>
      <c r="I65" s="11">
        <f t="shared" si="4"/>
        <v>0</v>
      </c>
      <c r="J65" s="11">
        <f t="shared" ref="J65:J74" si="35">I65</f>
        <v>0</v>
      </c>
      <c r="K65" s="11">
        <v>0</v>
      </c>
      <c r="L65" s="11">
        <v>0</v>
      </c>
      <c r="M65" s="11">
        <v>11596638</v>
      </c>
      <c r="N65" s="11">
        <f>ROUND(D65/0.7,0)</f>
        <v>38655461</v>
      </c>
      <c r="O65" s="20" t="s">
        <v>9</v>
      </c>
      <c r="P65" s="12"/>
    </row>
    <row r="66" spans="1:16" ht="14.5" customHeight="1" x14ac:dyDescent="0.35">
      <c r="A66" s="90"/>
      <c r="B66" s="90"/>
      <c r="C66" s="3" t="s">
        <v>3</v>
      </c>
      <c r="D66" s="11">
        <f t="shared" si="20"/>
        <v>13529412</v>
      </c>
      <c r="E66" s="11">
        <v>0</v>
      </c>
      <c r="F66" s="11">
        <v>13529412</v>
      </c>
      <c r="G66" s="11">
        <v>0</v>
      </c>
      <c r="H66" s="11">
        <f t="shared" si="21"/>
        <v>13529412</v>
      </c>
      <c r="I66" s="11">
        <f t="shared" si="4"/>
        <v>0</v>
      </c>
      <c r="J66" s="11">
        <f t="shared" si="35"/>
        <v>0</v>
      </c>
      <c r="K66" s="11">
        <v>0</v>
      </c>
      <c r="L66" s="11">
        <v>0</v>
      </c>
      <c r="M66" s="11">
        <v>13529412</v>
      </c>
      <c r="N66" s="11">
        <f>ROUND(D66/0.5,0)</f>
        <v>27058824</v>
      </c>
      <c r="O66" s="20" t="s">
        <v>9</v>
      </c>
      <c r="P66" s="12"/>
    </row>
    <row r="67" spans="1:16" s="52" customFormat="1" ht="14.5" customHeight="1" x14ac:dyDescent="0.35">
      <c r="A67" s="90"/>
      <c r="B67" s="90"/>
      <c r="C67" s="24" t="s">
        <v>0</v>
      </c>
      <c r="D67" s="25">
        <f t="shared" si="20"/>
        <v>230000000</v>
      </c>
      <c r="E67" s="25">
        <f>E64+E65+E66</f>
        <v>0</v>
      </c>
      <c r="F67" s="25">
        <f>F64+F65+F66</f>
        <v>230000000</v>
      </c>
      <c r="G67" s="25">
        <v>0</v>
      </c>
      <c r="H67" s="25">
        <f t="shared" si="21"/>
        <v>58551656</v>
      </c>
      <c r="I67" s="25">
        <f t="shared" si="4"/>
        <v>0</v>
      </c>
      <c r="J67" s="25">
        <f>J64+J65+J66</f>
        <v>0</v>
      </c>
      <c r="K67" s="25">
        <f t="shared" ref="K67:M67" si="36">K64+K65+K66</f>
        <v>0</v>
      </c>
      <c r="L67" s="25">
        <f t="shared" si="36"/>
        <v>0</v>
      </c>
      <c r="M67" s="25">
        <f t="shared" si="36"/>
        <v>58551656</v>
      </c>
      <c r="N67" s="25">
        <f>N64+N65+N66</f>
        <v>288551656</v>
      </c>
      <c r="O67" s="28" t="s">
        <v>9</v>
      </c>
      <c r="P67" s="51"/>
    </row>
    <row r="68" spans="1:16" s="52" customFormat="1" ht="14.5" customHeight="1" x14ac:dyDescent="0.35">
      <c r="A68" s="91" t="s">
        <v>142</v>
      </c>
      <c r="B68" s="91" t="s">
        <v>35</v>
      </c>
      <c r="C68" s="57" t="s">
        <v>1</v>
      </c>
      <c r="D68" s="19">
        <f t="shared" ref="D68:D80" si="37">E68+F68+G68</f>
        <v>210000000</v>
      </c>
      <c r="E68" s="19">
        <v>0</v>
      </c>
      <c r="F68" s="19">
        <v>210000000</v>
      </c>
      <c r="G68" s="19">
        <v>0</v>
      </c>
      <c r="H68" s="19">
        <f t="shared" ref="H68:H80" si="38">N68-D68</f>
        <v>37058824</v>
      </c>
      <c r="I68" s="19">
        <f t="shared" si="4"/>
        <v>37058824</v>
      </c>
      <c r="J68" s="19">
        <f>I68</f>
        <v>37058824</v>
      </c>
      <c r="K68" s="19">
        <v>0</v>
      </c>
      <c r="L68" s="19">
        <v>0</v>
      </c>
      <c r="M68" s="19">
        <v>0</v>
      </c>
      <c r="N68" s="19">
        <f>ROUND(D68/0.85,0)</f>
        <v>247058824</v>
      </c>
      <c r="O68" s="58" t="s">
        <v>9</v>
      </c>
      <c r="P68" s="51"/>
    </row>
    <row r="69" spans="1:16" s="52" customFormat="1" ht="27" customHeight="1" x14ac:dyDescent="0.35">
      <c r="A69" s="91"/>
      <c r="B69" s="91"/>
      <c r="C69" s="57" t="s">
        <v>2</v>
      </c>
      <c r="D69" s="19">
        <f t="shared" si="37"/>
        <v>0</v>
      </c>
      <c r="E69" s="19">
        <v>0</v>
      </c>
      <c r="F69" s="19">
        <v>0</v>
      </c>
      <c r="G69" s="19">
        <v>0</v>
      </c>
      <c r="H69" s="19">
        <f t="shared" si="38"/>
        <v>0</v>
      </c>
      <c r="I69" s="19">
        <f t="shared" si="4"/>
        <v>0</v>
      </c>
      <c r="J69" s="19">
        <v>0</v>
      </c>
      <c r="K69" s="19">
        <v>0</v>
      </c>
      <c r="L69" s="19">
        <v>0</v>
      </c>
      <c r="M69" s="19">
        <v>0</v>
      </c>
      <c r="N69" s="19">
        <f>ROUND(D69/0.7,0)</f>
        <v>0</v>
      </c>
      <c r="O69" s="58" t="s">
        <v>9</v>
      </c>
      <c r="P69" s="51"/>
    </row>
    <row r="70" spans="1:16" s="52" customFormat="1" ht="14.5" customHeight="1" x14ac:dyDescent="0.35">
      <c r="A70" s="91"/>
      <c r="B70" s="91"/>
      <c r="C70" s="57" t="s">
        <v>3</v>
      </c>
      <c r="D70" s="19">
        <f t="shared" si="37"/>
        <v>0</v>
      </c>
      <c r="E70" s="19">
        <v>0</v>
      </c>
      <c r="F70" s="19">
        <v>0</v>
      </c>
      <c r="G70" s="19">
        <v>0</v>
      </c>
      <c r="H70" s="19">
        <f t="shared" si="38"/>
        <v>0</v>
      </c>
      <c r="I70" s="19">
        <f t="shared" si="4"/>
        <v>0</v>
      </c>
      <c r="J70" s="19">
        <v>0</v>
      </c>
      <c r="K70" s="19">
        <v>0</v>
      </c>
      <c r="L70" s="19">
        <v>0</v>
      </c>
      <c r="M70" s="19">
        <v>0</v>
      </c>
      <c r="N70" s="19">
        <f>ROUND(D70/0.5,0)</f>
        <v>0</v>
      </c>
      <c r="O70" s="58" t="s">
        <v>9</v>
      </c>
      <c r="P70" s="51"/>
    </row>
    <row r="71" spans="1:16" s="52" customFormat="1" ht="14.5" customHeight="1" x14ac:dyDescent="0.35">
      <c r="A71" s="91"/>
      <c r="B71" s="91"/>
      <c r="C71" s="59" t="s">
        <v>0</v>
      </c>
      <c r="D71" s="27">
        <f t="shared" si="37"/>
        <v>210000000</v>
      </c>
      <c r="E71" s="27">
        <f>E68+E69+E70</f>
        <v>0</v>
      </c>
      <c r="F71" s="27">
        <f>F68+F69+F70</f>
        <v>210000000</v>
      </c>
      <c r="G71" s="27">
        <v>0</v>
      </c>
      <c r="H71" s="27">
        <f t="shared" si="38"/>
        <v>37058824</v>
      </c>
      <c r="I71" s="27">
        <f t="shared" si="4"/>
        <v>37058824</v>
      </c>
      <c r="J71" s="27">
        <f>J68+J69+J70</f>
        <v>37058824</v>
      </c>
      <c r="K71" s="27">
        <f t="shared" ref="K71:N71" si="39">K68+K69+K70</f>
        <v>0</v>
      </c>
      <c r="L71" s="27">
        <f t="shared" si="39"/>
        <v>0</v>
      </c>
      <c r="M71" s="27">
        <f t="shared" si="39"/>
        <v>0</v>
      </c>
      <c r="N71" s="27">
        <f t="shared" si="39"/>
        <v>247058824</v>
      </c>
      <c r="O71" s="60" t="s">
        <v>9</v>
      </c>
      <c r="P71" s="51"/>
    </row>
    <row r="72" spans="1:16" ht="15.65" customHeight="1" x14ac:dyDescent="0.35">
      <c r="A72" s="62" t="s">
        <v>15</v>
      </c>
      <c r="B72" s="62" t="s">
        <v>20</v>
      </c>
      <c r="C72" s="29" t="s">
        <v>1</v>
      </c>
      <c r="D72" s="23">
        <f t="shared" si="37"/>
        <v>535294118</v>
      </c>
      <c r="E72" s="9">
        <v>0</v>
      </c>
      <c r="F72" s="9">
        <v>535294118</v>
      </c>
      <c r="G72" s="23">
        <v>0</v>
      </c>
      <c r="H72" s="9">
        <f t="shared" si="38"/>
        <v>94463668</v>
      </c>
      <c r="I72" s="30">
        <f t="shared" si="4"/>
        <v>94463668</v>
      </c>
      <c r="J72" s="30">
        <f t="shared" si="35"/>
        <v>94463668</v>
      </c>
      <c r="K72" s="30">
        <v>0</v>
      </c>
      <c r="L72" s="30">
        <v>0</v>
      </c>
      <c r="M72" s="10">
        <v>0</v>
      </c>
      <c r="N72" s="9">
        <f>ROUNDUP(D72/0.85,0)</f>
        <v>629757786</v>
      </c>
      <c r="O72" s="31" t="s">
        <v>9</v>
      </c>
      <c r="P72" s="12"/>
    </row>
    <row r="73" spans="1:16" ht="25.5" customHeight="1" x14ac:dyDescent="0.35">
      <c r="A73" s="63"/>
      <c r="B73" s="63"/>
      <c r="C73" s="29" t="s">
        <v>2</v>
      </c>
      <c r="D73" s="23">
        <f t="shared" si="37"/>
        <v>76470588</v>
      </c>
      <c r="E73" s="9">
        <v>0</v>
      </c>
      <c r="F73" s="9">
        <v>76470588</v>
      </c>
      <c r="G73" s="23">
        <v>0</v>
      </c>
      <c r="H73" s="9">
        <f t="shared" si="38"/>
        <v>32773110</v>
      </c>
      <c r="I73" s="30">
        <f t="shared" si="4"/>
        <v>32773110</v>
      </c>
      <c r="J73" s="30">
        <f t="shared" si="35"/>
        <v>32773110</v>
      </c>
      <c r="K73" s="30">
        <v>0</v>
      </c>
      <c r="L73" s="30">
        <v>0</v>
      </c>
      <c r="M73" s="10">
        <v>0</v>
      </c>
      <c r="N73" s="9">
        <f>ROUNDUP(D73/0.7,0)</f>
        <v>109243698</v>
      </c>
      <c r="O73" s="31" t="s">
        <v>9</v>
      </c>
      <c r="P73" s="12"/>
    </row>
    <row r="74" spans="1:16" x14ac:dyDescent="0.35">
      <c r="A74" s="63"/>
      <c r="B74" s="63"/>
      <c r="C74" s="29" t="s">
        <v>3</v>
      </c>
      <c r="D74" s="23">
        <f t="shared" si="37"/>
        <v>38235294</v>
      </c>
      <c r="E74" s="9">
        <v>0</v>
      </c>
      <c r="F74" s="9">
        <v>38235294</v>
      </c>
      <c r="G74" s="23">
        <v>0</v>
      </c>
      <c r="H74" s="9">
        <f t="shared" si="38"/>
        <v>38235294</v>
      </c>
      <c r="I74" s="30">
        <f t="shared" si="4"/>
        <v>38235294</v>
      </c>
      <c r="J74" s="30">
        <f t="shared" si="35"/>
        <v>38235294</v>
      </c>
      <c r="K74" s="30">
        <v>0</v>
      </c>
      <c r="L74" s="30">
        <v>0</v>
      </c>
      <c r="M74" s="10">
        <v>0</v>
      </c>
      <c r="N74" s="9">
        <f>ROUNDUP(D74/0.5,0)</f>
        <v>76470588</v>
      </c>
      <c r="O74" s="31" t="s">
        <v>9</v>
      </c>
      <c r="P74" s="12"/>
    </row>
    <row r="75" spans="1:16" x14ac:dyDescent="0.35">
      <c r="A75" s="64"/>
      <c r="B75" s="64"/>
      <c r="C75" s="29" t="s">
        <v>0</v>
      </c>
      <c r="D75" s="23">
        <f t="shared" si="37"/>
        <v>650000000</v>
      </c>
      <c r="E75" s="23">
        <f t="shared" ref="E75:N75" si="40">E72+E73+E74</f>
        <v>0</v>
      </c>
      <c r="F75" s="23">
        <f t="shared" si="40"/>
        <v>650000000</v>
      </c>
      <c r="G75" s="23">
        <f t="shared" si="40"/>
        <v>0</v>
      </c>
      <c r="H75" s="9">
        <f t="shared" si="38"/>
        <v>165472072</v>
      </c>
      <c r="I75" s="30">
        <f t="shared" si="4"/>
        <v>165472072</v>
      </c>
      <c r="J75" s="30">
        <f>J72+J73+J74</f>
        <v>165472072</v>
      </c>
      <c r="K75" s="30">
        <f t="shared" ref="K75:M75" si="41">K72+K73+K74</f>
        <v>0</v>
      </c>
      <c r="L75" s="30">
        <f t="shared" si="41"/>
        <v>0</v>
      </c>
      <c r="M75" s="30">
        <f t="shared" si="41"/>
        <v>0</v>
      </c>
      <c r="N75" s="23">
        <f t="shared" si="40"/>
        <v>815472072</v>
      </c>
      <c r="O75" s="31" t="s">
        <v>9</v>
      </c>
      <c r="P75" s="12"/>
    </row>
    <row r="76" spans="1:16" ht="15" customHeight="1" x14ac:dyDescent="0.35">
      <c r="A76" s="65" t="s">
        <v>16</v>
      </c>
      <c r="B76" s="65" t="s">
        <v>19</v>
      </c>
      <c r="C76" s="24" t="s">
        <v>1</v>
      </c>
      <c r="D76" s="25">
        <f t="shared" si="37"/>
        <v>494117647</v>
      </c>
      <c r="E76" s="8">
        <v>0</v>
      </c>
      <c r="F76" s="8">
        <v>494117647</v>
      </c>
      <c r="G76" s="25">
        <v>0</v>
      </c>
      <c r="H76" s="8">
        <f t="shared" si="38"/>
        <v>87197232</v>
      </c>
      <c r="I76" s="27">
        <f t="shared" si="4"/>
        <v>75134948</v>
      </c>
      <c r="J76" s="27">
        <f>I76-K76</f>
        <v>55079585</v>
      </c>
      <c r="K76" s="27">
        <v>20055363</v>
      </c>
      <c r="L76" s="27">
        <v>0</v>
      </c>
      <c r="M76" s="56">
        <v>12062284</v>
      </c>
      <c r="N76" s="8">
        <f>ROUNDUP(D76/0.85,0)</f>
        <v>581314879</v>
      </c>
      <c r="O76" s="28" t="s">
        <v>9</v>
      </c>
      <c r="P76" s="12"/>
    </row>
    <row r="77" spans="1:16" ht="25.5" customHeight="1" x14ac:dyDescent="0.35">
      <c r="A77" s="66"/>
      <c r="B77" s="66"/>
      <c r="C77" s="24" t="s">
        <v>2</v>
      </c>
      <c r="D77" s="25">
        <f t="shared" si="37"/>
        <v>70588235</v>
      </c>
      <c r="E77" s="8">
        <v>0</v>
      </c>
      <c r="F77" s="8">
        <v>70588235</v>
      </c>
      <c r="G77" s="25">
        <v>0</v>
      </c>
      <c r="H77" s="8">
        <f t="shared" si="38"/>
        <v>30252101</v>
      </c>
      <c r="I77" s="27">
        <f t="shared" si="4"/>
        <v>26067227</v>
      </c>
      <c r="J77" s="27">
        <f t="shared" ref="J77:J78" si="42">I77-K77</f>
        <v>19109244</v>
      </c>
      <c r="K77" s="27">
        <v>6957983</v>
      </c>
      <c r="L77" s="27">
        <v>0</v>
      </c>
      <c r="M77" s="56">
        <v>4184874</v>
      </c>
      <c r="N77" s="8">
        <f>ROUNDUP(D77/0.7,0)</f>
        <v>100840336</v>
      </c>
      <c r="O77" s="28" t="s">
        <v>9</v>
      </c>
      <c r="P77" s="12"/>
    </row>
    <row r="78" spans="1:16" x14ac:dyDescent="0.35">
      <c r="A78" s="66"/>
      <c r="B78" s="66"/>
      <c r="C78" s="24" t="s">
        <v>3</v>
      </c>
      <c r="D78" s="25">
        <f t="shared" si="37"/>
        <v>35294118</v>
      </c>
      <c r="E78" s="8">
        <v>0</v>
      </c>
      <c r="F78" s="8">
        <v>35294118</v>
      </c>
      <c r="G78" s="25">
        <v>0</v>
      </c>
      <c r="H78" s="8">
        <f t="shared" si="38"/>
        <v>35294118</v>
      </c>
      <c r="I78" s="27">
        <f t="shared" si="4"/>
        <v>30411765</v>
      </c>
      <c r="J78" s="27">
        <f t="shared" si="42"/>
        <v>22294118</v>
      </c>
      <c r="K78" s="27">
        <v>8117647</v>
      </c>
      <c r="L78" s="27">
        <v>0</v>
      </c>
      <c r="M78" s="56">
        <v>4882353</v>
      </c>
      <c r="N78" s="8">
        <f>ROUNDUP(D78/0.5,0)</f>
        <v>70588236</v>
      </c>
      <c r="O78" s="28" t="s">
        <v>9</v>
      </c>
      <c r="P78" s="12"/>
    </row>
    <row r="79" spans="1:16" x14ac:dyDescent="0.35">
      <c r="A79" s="67"/>
      <c r="B79" s="67"/>
      <c r="C79" s="24" t="s">
        <v>0</v>
      </c>
      <c r="D79" s="25">
        <f t="shared" si="37"/>
        <v>600000000</v>
      </c>
      <c r="E79" s="25">
        <f t="shared" ref="E79:N79" si="43">E76+E77+E78</f>
        <v>0</v>
      </c>
      <c r="F79" s="25">
        <f t="shared" si="43"/>
        <v>600000000</v>
      </c>
      <c r="G79" s="25">
        <f t="shared" si="43"/>
        <v>0</v>
      </c>
      <c r="H79" s="8">
        <f t="shared" si="38"/>
        <v>152743451</v>
      </c>
      <c r="I79" s="27">
        <f t="shared" si="4"/>
        <v>131613940</v>
      </c>
      <c r="J79" s="27">
        <f>J76+J77+J78</f>
        <v>96482947</v>
      </c>
      <c r="K79" s="25">
        <f t="shared" si="43"/>
        <v>35130993</v>
      </c>
      <c r="L79" s="25">
        <f t="shared" si="43"/>
        <v>0</v>
      </c>
      <c r="M79" s="25">
        <f t="shared" si="43"/>
        <v>21129511</v>
      </c>
      <c r="N79" s="25">
        <f t="shared" si="43"/>
        <v>752743451</v>
      </c>
      <c r="O79" s="28" t="s">
        <v>9</v>
      </c>
      <c r="P79" s="12"/>
    </row>
    <row r="80" spans="1:16" ht="40.5" customHeight="1" x14ac:dyDescent="0.35">
      <c r="A80" s="22" t="s">
        <v>17</v>
      </c>
      <c r="B80" s="22" t="s">
        <v>138</v>
      </c>
      <c r="C80" s="29" t="s">
        <v>9</v>
      </c>
      <c r="D80" s="23">
        <f t="shared" si="37"/>
        <v>282078503</v>
      </c>
      <c r="E80" s="9">
        <v>282078503</v>
      </c>
      <c r="F80" s="9">
        <v>0</v>
      </c>
      <c r="G80" s="23">
        <v>0</v>
      </c>
      <c r="H80" s="9">
        <f t="shared" si="38"/>
        <v>49778560</v>
      </c>
      <c r="I80" s="30">
        <f>H80-M80</f>
        <v>49778560</v>
      </c>
      <c r="J80" s="30">
        <f>I80</f>
        <v>49778560</v>
      </c>
      <c r="K80" s="30">
        <v>0</v>
      </c>
      <c r="L80" s="30">
        <v>0</v>
      </c>
      <c r="M80" s="10">
        <v>0</v>
      </c>
      <c r="N80" s="9">
        <f>ROUNDUP(D80/0.85,0)</f>
        <v>331857063</v>
      </c>
      <c r="O80" s="31" t="s">
        <v>9</v>
      </c>
      <c r="P80" s="12"/>
    </row>
    <row r="81" spans="1:16" x14ac:dyDescent="0.35">
      <c r="A81" s="68" t="s">
        <v>23</v>
      </c>
      <c r="B81" s="69"/>
      <c r="C81" s="33" t="s">
        <v>1</v>
      </c>
      <c r="D81" s="34">
        <f t="shared" ref="D81:N81" si="44">D10+D40+D72+D76</f>
        <v>10842665876</v>
      </c>
      <c r="E81" s="34">
        <f t="shared" si="44"/>
        <v>0</v>
      </c>
      <c r="F81" s="34">
        <f t="shared" si="44"/>
        <v>10842665876</v>
      </c>
      <c r="G81" s="34">
        <f t="shared" si="44"/>
        <v>0</v>
      </c>
      <c r="H81" s="34">
        <f t="shared" si="44"/>
        <v>1913411626</v>
      </c>
      <c r="I81" s="35">
        <f t="shared" si="44"/>
        <v>1353024083</v>
      </c>
      <c r="J81" s="35">
        <f t="shared" si="44"/>
        <v>624323185</v>
      </c>
      <c r="K81" s="35">
        <f t="shared" si="44"/>
        <v>181465604</v>
      </c>
      <c r="L81" s="35">
        <f t="shared" si="44"/>
        <v>547235294</v>
      </c>
      <c r="M81" s="35">
        <f t="shared" si="44"/>
        <v>560387543</v>
      </c>
      <c r="N81" s="34">
        <f t="shared" si="44"/>
        <v>12756077502</v>
      </c>
      <c r="O81" s="38" t="s">
        <v>9</v>
      </c>
      <c r="P81" s="5"/>
    </row>
    <row r="82" spans="1:16" ht="27" customHeight="1" x14ac:dyDescent="0.35">
      <c r="A82" s="70"/>
      <c r="B82" s="71"/>
      <c r="C82" s="33" t="s">
        <v>2</v>
      </c>
      <c r="D82" s="34">
        <f t="shared" ref="D82:N82" si="45">D11+D41+D73+D77</f>
        <v>1508287281</v>
      </c>
      <c r="E82" s="34">
        <f t="shared" si="45"/>
        <v>0</v>
      </c>
      <c r="F82" s="34">
        <f t="shared" si="45"/>
        <v>1508287281</v>
      </c>
      <c r="G82" s="34">
        <f t="shared" si="45"/>
        <v>0</v>
      </c>
      <c r="H82" s="34">
        <f t="shared" si="45"/>
        <v>646408837</v>
      </c>
      <c r="I82" s="35">
        <f t="shared" si="45"/>
        <v>451988669</v>
      </c>
      <c r="J82" s="35">
        <f t="shared" si="45"/>
        <v>271764708</v>
      </c>
      <c r="K82" s="35">
        <f t="shared" si="45"/>
        <v>94509675</v>
      </c>
      <c r="L82" s="35">
        <f t="shared" si="45"/>
        <v>85714286</v>
      </c>
      <c r="M82" s="35">
        <f t="shared" si="45"/>
        <v>194420168</v>
      </c>
      <c r="N82" s="34">
        <f t="shared" si="45"/>
        <v>2154696118</v>
      </c>
      <c r="O82" s="38" t="s">
        <v>9</v>
      </c>
      <c r="P82" s="5"/>
    </row>
    <row r="83" spans="1:16" x14ac:dyDescent="0.35">
      <c r="A83" s="70"/>
      <c r="B83" s="71"/>
      <c r="C83" s="33" t="s">
        <v>3</v>
      </c>
      <c r="D83" s="34">
        <f t="shared" ref="D83:N83" si="46">D12+D42+D74+D78</f>
        <v>554143641</v>
      </c>
      <c r="E83" s="34">
        <f t="shared" si="46"/>
        <v>0</v>
      </c>
      <c r="F83" s="34">
        <f t="shared" si="46"/>
        <v>554143641</v>
      </c>
      <c r="G83" s="34">
        <f t="shared" si="46"/>
        <v>0</v>
      </c>
      <c r="H83" s="34">
        <f t="shared" si="46"/>
        <v>554143641</v>
      </c>
      <c r="I83" s="35">
        <f t="shared" si="46"/>
        <v>327320111</v>
      </c>
      <c r="J83" s="35">
        <f t="shared" si="46"/>
        <v>151705883</v>
      </c>
      <c r="K83" s="35">
        <f t="shared" si="46"/>
        <v>175614228</v>
      </c>
      <c r="L83" s="35">
        <f t="shared" si="46"/>
        <v>0</v>
      </c>
      <c r="M83" s="35">
        <f t="shared" si="46"/>
        <v>226823530</v>
      </c>
      <c r="N83" s="34">
        <f t="shared" si="46"/>
        <v>1108287282</v>
      </c>
      <c r="O83" s="38" t="s">
        <v>9</v>
      </c>
      <c r="P83" s="5"/>
    </row>
    <row r="84" spans="1:16" x14ac:dyDescent="0.35">
      <c r="A84" s="70"/>
      <c r="B84" s="71"/>
      <c r="C84" s="36" t="s">
        <v>9</v>
      </c>
      <c r="D84" s="34">
        <f t="shared" ref="D84:N84" si="47">D4+D34+D35+D80</f>
        <v>11283140140</v>
      </c>
      <c r="E84" s="34">
        <f t="shared" si="47"/>
        <v>11283140140</v>
      </c>
      <c r="F84" s="34">
        <f t="shared" si="47"/>
        <v>0</v>
      </c>
      <c r="G84" s="34">
        <f t="shared" si="47"/>
        <v>0</v>
      </c>
      <c r="H84" s="34">
        <f t="shared" si="47"/>
        <v>1991142380</v>
      </c>
      <c r="I84" s="35">
        <f t="shared" si="47"/>
        <v>1639083556</v>
      </c>
      <c r="J84" s="35">
        <f t="shared" si="47"/>
        <v>784955031</v>
      </c>
      <c r="K84" s="35">
        <f t="shared" si="47"/>
        <v>663540290</v>
      </c>
      <c r="L84" s="35">
        <f t="shared" si="47"/>
        <v>190588235</v>
      </c>
      <c r="M84" s="35">
        <f t="shared" si="47"/>
        <v>352058824</v>
      </c>
      <c r="N84" s="34">
        <f t="shared" si="47"/>
        <v>13274282520</v>
      </c>
      <c r="O84" s="38" t="s">
        <v>9</v>
      </c>
      <c r="P84" s="5"/>
    </row>
    <row r="85" spans="1:16" x14ac:dyDescent="0.35">
      <c r="A85" s="72"/>
      <c r="B85" s="73"/>
      <c r="C85" s="36" t="s">
        <v>0</v>
      </c>
      <c r="D85" s="34">
        <f t="shared" ref="D85:N85" si="48">SUM(D81:D84)</f>
        <v>24188236938</v>
      </c>
      <c r="E85" s="34">
        <f t="shared" si="48"/>
        <v>11283140140</v>
      </c>
      <c r="F85" s="34">
        <f t="shared" si="48"/>
        <v>12905096798</v>
      </c>
      <c r="G85" s="34">
        <f t="shared" si="48"/>
        <v>0</v>
      </c>
      <c r="H85" s="34">
        <f t="shared" si="48"/>
        <v>5105106484</v>
      </c>
      <c r="I85" s="34">
        <f t="shared" si="48"/>
        <v>3771416419</v>
      </c>
      <c r="J85" s="34">
        <f t="shared" si="48"/>
        <v>1832748807</v>
      </c>
      <c r="K85" s="34">
        <f t="shared" si="48"/>
        <v>1115129797</v>
      </c>
      <c r="L85" s="34">
        <f t="shared" si="48"/>
        <v>823537815</v>
      </c>
      <c r="M85" s="34">
        <f t="shared" si="48"/>
        <v>1333690065</v>
      </c>
      <c r="N85" s="34">
        <f t="shared" si="48"/>
        <v>29293343422</v>
      </c>
      <c r="O85" s="37" t="s">
        <v>9</v>
      </c>
    </row>
    <row r="87" spans="1:16" ht="60" customHeight="1" x14ac:dyDescent="0.35">
      <c r="A87" s="74" t="s">
        <v>153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6" x14ac:dyDescent="0.35">
      <c r="A88" s="61" t="s">
        <v>141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6" x14ac:dyDescent="0.35">
      <c r="A89" s="2"/>
      <c r="B89" s="2"/>
    </row>
    <row r="90" spans="1:16" x14ac:dyDescent="0.35">
      <c r="A90" s="2"/>
      <c r="B90" s="2"/>
    </row>
    <row r="91" spans="1:16" x14ac:dyDescent="0.35">
      <c r="A91" s="13"/>
      <c r="B91" s="2"/>
    </row>
    <row r="92" spans="1:16" x14ac:dyDescent="0.35">
      <c r="A92" s="2"/>
      <c r="B92" s="2"/>
    </row>
    <row r="93" spans="1:16" x14ac:dyDescent="0.35">
      <c r="A93" s="14"/>
      <c r="B93" s="2"/>
    </row>
    <row r="94" spans="1:16" x14ac:dyDescent="0.35">
      <c r="A94" s="14"/>
      <c r="B94" s="2"/>
    </row>
    <row r="95" spans="1:16" x14ac:dyDescent="0.35">
      <c r="A95" s="2"/>
    </row>
  </sheetData>
  <mergeCells count="45">
    <mergeCell ref="A68:A71"/>
    <mergeCell ref="B68:B71"/>
    <mergeCell ref="B64:B67"/>
    <mergeCell ref="A64:A67"/>
    <mergeCell ref="A52:A55"/>
    <mergeCell ref="A56:A59"/>
    <mergeCell ref="B56:B59"/>
    <mergeCell ref="A60:A63"/>
    <mergeCell ref="B60:B63"/>
    <mergeCell ref="A44:A47"/>
    <mergeCell ref="B44:B47"/>
    <mergeCell ref="A48:A51"/>
    <mergeCell ref="B48:B51"/>
    <mergeCell ref="B52:B55"/>
    <mergeCell ref="A1:O1"/>
    <mergeCell ref="D2:G2"/>
    <mergeCell ref="I2:L2"/>
    <mergeCell ref="M2:M3"/>
    <mergeCell ref="A10:A13"/>
    <mergeCell ref="B10:B13"/>
    <mergeCell ref="H2:H3"/>
    <mergeCell ref="N2:N3"/>
    <mergeCell ref="O2:O3"/>
    <mergeCell ref="A2:A3"/>
    <mergeCell ref="B2:B3"/>
    <mergeCell ref="C2:C3"/>
    <mergeCell ref="A40:A43"/>
    <mergeCell ref="B40:B43"/>
    <mergeCell ref="A14:A17"/>
    <mergeCell ref="B14:B17"/>
    <mergeCell ref="A18:A21"/>
    <mergeCell ref="B18:B21"/>
    <mergeCell ref="A22:A25"/>
    <mergeCell ref="B22:B25"/>
    <mergeCell ref="B26:B29"/>
    <mergeCell ref="A26:A29"/>
    <mergeCell ref="A30:A33"/>
    <mergeCell ref="B30:B33"/>
    <mergeCell ref="A88:O88"/>
    <mergeCell ref="A72:A75"/>
    <mergeCell ref="B72:B75"/>
    <mergeCell ref="A76:A79"/>
    <mergeCell ref="B76:B79"/>
    <mergeCell ref="A81:B85"/>
    <mergeCell ref="A87:O87"/>
  </mergeCells>
  <phoneticPr fontId="7" type="noConversion"/>
  <pageMargins left="0.7" right="0.7" top="0.75" bottom="0.75" header="0.3" footer="0.3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EE92-F3E2-4A5C-8DA4-4F9F84F5F3EB}">
  <sheetPr>
    <pageSetUpPr fitToPage="1"/>
  </sheetPr>
  <dimension ref="A1:L80"/>
  <sheetViews>
    <sheetView zoomScale="70" zoomScaleNormal="70" workbookViewId="0">
      <selection activeCell="K54" sqref="K54"/>
    </sheetView>
  </sheetViews>
  <sheetFormatPr defaultRowHeight="14.5" x14ac:dyDescent="0.35"/>
  <cols>
    <col min="1" max="1" width="10" customWidth="1"/>
    <col min="2" max="2" width="7.1796875" customWidth="1"/>
    <col min="3" max="3" width="8.26953125" customWidth="1"/>
    <col min="4" max="4" width="10.7265625" customWidth="1"/>
    <col min="5" max="5" width="9.7265625" customWidth="1"/>
    <col min="6" max="6" width="13.54296875" customWidth="1"/>
    <col min="7" max="7" width="13.81640625" customWidth="1"/>
    <col min="8" max="8" width="12.81640625" customWidth="1"/>
    <col min="9" max="9" width="12.7265625" customWidth="1"/>
    <col min="10" max="10" width="4.1796875" customWidth="1"/>
    <col min="11" max="11" width="18" customWidth="1"/>
    <col min="12" max="12" width="16.26953125" customWidth="1"/>
  </cols>
  <sheetData>
    <row r="1" spans="1:12" x14ac:dyDescent="0.35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0.5" customHeight="1" x14ac:dyDescent="0.35">
      <c r="A2" s="86" t="s">
        <v>54</v>
      </c>
      <c r="B2" s="86" t="s">
        <v>139</v>
      </c>
      <c r="C2" s="86" t="s">
        <v>55</v>
      </c>
      <c r="D2" s="96" t="s">
        <v>4</v>
      </c>
      <c r="E2" s="96" t="s">
        <v>56</v>
      </c>
      <c r="F2" s="81" t="s">
        <v>57</v>
      </c>
      <c r="G2" s="82"/>
      <c r="H2" s="82"/>
      <c r="I2" s="83"/>
    </row>
    <row r="3" spans="1:12" ht="52.5" customHeight="1" x14ac:dyDescent="0.35">
      <c r="A3" s="87"/>
      <c r="B3" s="87"/>
      <c r="C3" s="87"/>
      <c r="D3" s="96"/>
      <c r="E3" s="96"/>
      <c r="F3" s="15" t="s">
        <v>137</v>
      </c>
      <c r="G3" s="15" t="s">
        <v>134</v>
      </c>
      <c r="H3" s="15" t="s">
        <v>135</v>
      </c>
      <c r="I3" s="15" t="s">
        <v>136</v>
      </c>
    </row>
    <row r="4" spans="1:12" ht="15" customHeight="1" x14ac:dyDescent="0.35">
      <c r="A4" s="92" t="s">
        <v>11</v>
      </c>
      <c r="B4" s="92" t="s">
        <v>58</v>
      </c>
      <c r="C4" s="92" t="s">
        <v>66</v>
      </c>
      <c r="D4" s="92" t="s">
        <v>36</v>
      </c>
      <c r="E4" s="45" t="s">
        <v>73</v>
      </c>
      <c r="F4" s="47">
        <v>20000000</v>
      </c>
      <c r="G4" s="47" t="s">
        <v>9</v>
      </c>
      <c r="H4" s="47" t="s">
        <v>9</v>
      </c>
      <c r="I4" s="47" t="s">
        <v>9</v>
      </c>
      <c r="J4" s="12"/>
    </row>
    <row r="5" spans="1:12" ht="15" customHeight="1" x14ac:dyDescent="0.35">
      <c r="A5" s="93"/>
      <c r="B5" s="93"/>
      <c r="C5" s="93"/>
      <c r="D5" s="93"/>
      <c r="E5" s="45" t="s">
        <v>74</v>
      </c>
      <c r="F5" s="47">
        <v>20000000</v>
      </c>
      <c r="G5" s="47" t="s">
        <v>9</v>
      </c>
      <c r="H5" s="47" t="s">
        <v>9</v>
      </c>
      <c r="I5" s="47" t="s">
        <v>9</v>
      </c>
      <c r="J5" s="12"/>
    </row>
    <row r="6" spans="1:12" ht="15" customHeight="1" x14ac:dyDescent="0.35">
      <c r="A6" s="93"/>
      <c r="B6" s="93"/>
      <c r="C6" s="93"/>
      <c r="D6" s="93"/>
      <c r="E6" s="45" t="s">
        <v>75</v>
      </c>
      <c r="F6" s="47">
        <v>1655000000</v>
      </c>
      <c r="G6" s="47" t="s">
        <v>9</v>
      </c>
      <c r="H6" s="47" t="s">
        <v>9</v>
      </c>
      <c r="I6" s="47" t="s">
        <v>9</v>
      </c>
      <c r="J6" s="12"/>
    </row>
    <row r="7" spans="1:12" ht="15" customHeight="1" x14ac:dyDescent="0.35">
      <c r="A7" s="93"/>
      <c r="B7" s="93"/>
      <c r="C7" s="93"/>
      <c r="D7" s="93"/>
      <c r="E7" s="45" t="s">
        <v>76</v>
      </c>
      <c r="F7" s="47">
        <v>55000000</v>
      </c>
      <c r="G7" s="47" t="s">
        <v>9</v>
      </c>
      <c r="H7" s="47" t="s">
        <v>9</v>
      </c>
      <c r="I7" s="47" t="s">
        <v>9</v>
      </c>
      <c r="J7" s="12"/>
    </row>
    <row r="8" spans="1:12" ht="15" customHeight="1" x14ac:dyDescent="0.35">
      <c r="A8" s="93"/>
      <c r="B8" s="93"/>
      <c r="C8" s="93"/>
      <c r="D8" s="93"/>
      <c r="E8" s="45" t="s">
        <v>77</v>
      </c>
      <c r="F8" s="47">
        <v>273000000</v>
      </c>
      <c r="G8" s="47" t="s">
        <v>9</v>
      </c>
      <c r="H8" s="47" t="s">
        <v>9</v>
      </c>
      <c r="I8" s="47" t="s">
        <v>9</v>
      </c>
      <c r="J8" s="12"/>
    </row>
    <row r="9" spans="1:12" ht="15" customHeight="1" x14ac:dyDescent="0.35">
      <c r="A9" s="93"/>
      <c r="B9" s="93"/>
      <c r="C9" s="93"/>
      <c r="D9" s="93"/>
      <c r="E9" s="45" t="s">
        <v>78</v>
      </c>
      <c r="F9" s="47">
        <v>273000000</v>
      </c>
      <c r="G9" s="47" t="s">
        <v>9</v>
      </c>
      <c r="H9" s="47" t="s">
        <v>9</v>
      </c>
      <c r="I9" s="47" t="s">
        <v>9</v>
      </c>
      <c r="J9" s="12"/>
    </row>
    <row r="10" spans="1:12" ht="15" customHeight="1" x14ac:dyDescent="0.35">
      <c r="A10" s="93"/>
      <c r="B10" s="93"/>
      <c r="C10" s="93"/>
      <c r="D10" s="93"/>
      <c r="E10" s="45" t="s">
        <v>79</v>
      </c>
      <c r="F10" s="47">
        <v>40000000</v>
      </c>
      <c r="G10" s="47" t="s">
        <v>9</v>
      </c>
      <c r="H10" s="47" t="s">
        <v>9</v>
      </c>
      <c r="I10" s="47" t="s">
        <v>9</v>
      </c>
      <c r="J10" s="12"/>
    </row>
    <row r="11" spans="1:12" ht="15" customHeight="1" x14ac:dyDescent="0.35">
      <c r="A11" s="93"/>
      <c r="B11" s="93"/>
      <c r="C11" s="94"/>
      <c r="D11" s="94"/>
      <c r="E11" s="45" t="s">
        <v>80</v>
      </c>
      <c r="F11" s="47">
        <v>200000000</v>
      </c>
      <c r="G11" s="47" t="s">
        <v>9</v>
      </c>
      <c r="H11" s="47" t="s">
        <v>9</v>
      </c>
      <c r="I11" s="47" t="s">
        <v>9</v>
      </c>
      <c r="J11" s="12"/>
    </row>
    <row r="12" spans="1:12" ht="15" customHeight="1" x14ac:dyDescent="0.35">
      <c r="A12" s="93"/>
      <c r="B12" s="93"/>
      <c r="C12" s="44" t="s">
        <v>67</v>
      </c>
      <c r="D12" s="44" t="s">
        <v>39</v>
      </c>
      <c r="E12" s="45" t="s">
        <v>81</v>
      </c>
      <c r="F12" s="47">
        <v>560061637</v>
      </c>
      <c r="G12" s="47" t="s">
        <v>9</v>
      </c>
      <c r="H12" s="47" t="s">
        <v>9</v>
      </c>
      <c r="I12" s="47" t="s">
        <v>9</v>
      </c>
      <c r="J12" s="12"/>
    </row>
    <row r="13" spans="1:12" ht="15" customHeight="1" x14ac:dyDescent="0.35">
      <c r="A13" s="93"/>
      <c r="B13" s="93"/>
      <c r="C13" s="92" t="s">
        <v>68</v>
      </c>
      <c r="D13" s="92" t="s">
        <v>40</v>
      </c>
      <c r="E13" s="45" t="s">
        <v>82</v>
      </c>
      <c r="F13" s="47">
        <v>100000000</v>
      </c>
      <c r="G13" s="47" t="s">
        <v>9</v>
      </c>
      <c r="H13" s="47" t="s">
        <v>9</v>
      </c>
      <c r="I13" s="47" t="s">
        <v>9</v>
      </c>
      <c r="J13" s="12"/>
    </row>
    <row r="14" spans="1:12" ht="15" customHeight="1" x14ac:dyDescent="0.35">
      <c r="A14" s="93"/>
      <c r="B14" s="93"/>
      <c r="C14" s="94"/>
      <c r="D14" s="94"/>
      <c r="E14" s="45" t="s">
        <v>83</v>
      </c>
      <c r="F14" s="47">
        <v>950000000</v>
      </c>
      <c r="G14" s="47" t="s">
        <v>9</v>
      </c>
      <c r="H14" s="47" t="s">
        <v>9</v>
      </c>
      <c r="I14" s="47" t="s">
        <v>9</v>
      </c>
      <c r="J14" s="12"/>
    </row>
    <row r="15" spans="1:12" ht="15" customHeight="1" x14ac:dyDescent="0.35">
      <c r="A15" s="93"/>
      <c r="B15" s="93"/>
      <c r="C15" s="92" t="s">
        <v>84</v>
      </c>
      <c r="D15" s="92" t="s">
        <v>41</v>
      </c>
      <c r="E15" s="45" t="s">
        <v>86</v>
      </c>
      <c r="F15" s="47">
        <v>150000000</v>
      </c>
      <c r="G15" s="47" t="s">
        <v>9</v>
      </c>
      <c r="H15" s="47" t="s">
        <v>9</v>
      </c>
      <c r="I15" s="47" t="s">
        <v>9</v>
      </c>
      <c r="J15" s="12"/>
    </row>
    <row r="16" spans="1:12" ht="15" customHeight="1" x14ac:dyDescent="0.35">
      <c r="A16" s="93"/>
      <c r="B16" s="93"/>
      <c r="C16" s="93"/>
      <c r="D16" s="93"/>
      <c r="E16" s="45" t="s">
        <v>87</v>
      </c>
      <c r="F16" s="47">
        <v>5000000</v>
      </c>
      <c r="G16" s="47" t="s">
        <v>9</v>
      </c>
      <c r="H16" s="47" t="s">
        <v>9</v>
      </c>
      <c r="I16" s="47" t="s">
        <v>9</v>
      </c>
      <c r="J16" s="12"/>
    </row>
    <row r="17" spans="1:10" ht="15" customHeight="1" x14ac:dyDescent="0.35">
      <c r="A17" s="93"/>
      <c r="B17" s="93"/>
      <c r="C17" s="94"/>
      <c r="D17" s="94"/>
      <c r="E17" s="45" t="s">
        <v>88</v>
      </c>
      <c r="F17" s="47">
        <v>5000000</v>
      </c>
      <c r="G17" s="47" t="s">
        <v>9</v>
      </c>
      <c r="H17" s="47" t="s">
        <v>9</v>
      </c>
      <c r="I17" s="47" t="s">
        <v>9</v>
      </c>
      <c r="J17" s="12"/>
    </row>
    <row r="18" spans="1:10" ht="15" customHeight="1" x14ac:dyDescent="0.35">
      <c r="A18" s="93"/>
      <c r="B18" s="93"/>
      <c r="C18" s="92" t="s">
        <v>85</v>
      </c>
      <c r="D18" s="92" t="s">
        <v>42</v>
      </c>
      <c r="E18" s="45" t="s">
        <v>89</v>
      </c>
      <c r="F18" s="47">
        <v>25000000</v>
      </c>
      <c r="G18" s="47" t="s">
        <v>9</v>
      </c>
      <c r="H18" s="47" t="s">
        <v>9</v>
      </c>
      <c r="I18" s="47" t="s">
        <v>9</v>
      </c>
      <c r="J18" s="12"/>
    </row>
    <row r="19" spans="1:10" ht="15" customHeight="1" x14ac:dyDescent="0.35">
      <c r="A19" s="93"/>
      <c r="B19" s="93"/>
      <c r="C19" s="93"/>
      <c r="D19" s="93"/>
      <c r="E19" s="45" t="s">
        <v>90</v>
      </c>
      <c r="F19" s="47">
        <v>15000000</v>
      </c>
      <c r="G19" s="47" t="s">
        <v>9</v>
      </c>
      <c r="H19" s="47" t="s">
        <v>9</v>
      </c>
      <c r="I19" s="47" t="s">
        <v>9</v>
      </c>
      <c r="J19" s="12"/>
    </row>
    <row r="20" spans="1:10" ht="15" customHeight="1" x14ac:dyDescent="0.35">
      <c r="A20" s="93"/>
      <c r="B20" s="93"/>
      <c r="C20" s="93"/>
      <c r="D20" s="93"/>
      <c r="E20" s="45" t="s">
        <v>91</v>
      </c>
      <c r="F20" s="47">
        <v>30000000</v>
      </c>
      <c r="G20" s="47" t="s">
        <v>9</v>
      </c>
      <c r="H20" s="47" t="s">
        <v>9</v>
      </c>
      <c r="I20" s="47" t="s">
        <v>9</v>
      </c>
      <c r="J20" s="12"/>
    </row>
    <row r="21" spans="1:10" ht="15" customHeight="1" x14ac:dyDescent="0.35">
      <c r="A21" s="93"/>
      <c r="B21" s="93"/>
      <c r="C21" s="93"/>
      <c r="D21" s="93"/>
      <c r="E21" s="45" t="s">
        <v>92</v>
      </c>
      <c r="F21" s="47">
        <v>105000000</v>
      </c>
      <c r="G21" s="47" t="s">
        <v>9</v>
      </c>
      <c r="H21" s="47" t="s">
        <v>9</v>
      </c>
      <c r="I21" s="47" t="s">
        <v>9</v>
      </c>
      <c r="J21" s="12"/>
    </row>
    <row r="22" spans="1:10" ht="15" customHeight="1" x14ac:dyDescent="0.35">
      <c r="A22" s="94"/>
      <c r="B22" s="94"/>
      <c r="C22" s="94"/>
      <c r="D22" s="94"/>
      <c r="E22" s="45" t="s">
        <v>93</v>
      </c>
      <c r="F22" s="47">
        <v>135000000</v>
      </c>
      <c r="G22" s="47" t="s">
        <v>9</v>
      </c>
      <c r="H22" s="47" t="s">
        <v>9</v>
      </c>
      <c r="I22" s="47" t="s">
        <v>9</v>
      </c>
      <c r="J22" s="12"/>
    </row>
    <row r="23" spans="1:10" ht="15" customHeight="1" x14ac:dyDescent="0.35">
      <c r="A23" s="76" t="s">
        <v>12</v>
      </c>
      <c r="B23" s="76" t="s">
        <v>58</v>
      </c>
      <c r="C23" s="76" t="s">
        <v>72</v>
      </c>
      <c r="D23" s="76" t="s">
        <v>36</v>
      </c>
      <c r="E23" s="46" t="s">
        <v>98</v>
      </c>
      <c r="F23" s="48">
        <f>G23+H23+I23</f>
        <v>900000000</v>
      </c>
      <c r="G23" s="48">
        <v>741176471</v>
      </c>
      <c r="H23" s="48">
        <v>105882353</v>
      </c>
      <c r="I23" s="48">
        <v>52941176</v>
      </c>
      <c r="J23" s="12"/>
    </row>
    <row r="24" spans="1:10" ht="15" customHeight="1" x14ac:dyDescent="0.35">
      <c r="A24" s="77"/>
      <c r="B24" s="77"/>
      <c r="C24" s="77"/>
      <c r="D24" s="77"/>
      <c r="E24" s="46" t="s">
        <v>99</v>
      </c>
      <c r="F24" s="48">
        <f t="shared" ref="F24:F37" si="0">G24+H24+I24</f>
        <v>274000000</v>
      </c>
      <c r="G24" s="48">
        <v>225647059</v>
      </c>
      <c r="H24" s="48">
        <v>32235294</v>
      </c>
      <c r="I24" s="48">
        <v>16117647</v>
      </c>
      <c r="J24" s="12"/>
    </row>
    <row r="25" spans="1:10" ht="15" customHeight="1" x14ac:dyDescent="0.35">
      <c r="A25" s="77"/>
      <c r="B25" s="77"/>
      <c r="C25" s="78"/>
      <c r="D25" s="78"/>
      <c r="E25" s="46" t="s">
        <v>80</v>
      </c>
      <c r="F25" s="48">
        <f t="shared" si="0"/>
        <v>9000000</v>
      </c>
      <c r="G25" s="48">
        <v>7411764</v>
      </c>
      <c r="H25" s="48">
        <v>1058824</v>
      </c>
      <c r="I25" s="48">
        <v>529412</v>
      </c>
      <c r="J25" s="12"/>
    </row>
    <row r="26" spans="1:10" ht="15" customHeight="1" x14ac:dyDescent="0.35">
      <c r="A26" s="77"/>
      <c r="B26" s="77"/>
      <c r="C26" s="76" t="s">
        <v>97</v>
      </c>
      <c r="D26" s="76" t="s">
        <v>37</v>
      </c>
      <c r="E26" s="46" t="s">
        <v>100</v>
      </c>
      <c r="F26" s="48">
        <f t="shared" si="0"/>
        <v>30000000</v>
      </c>
      <c r="G26" s="48">
        <v>24705882</v>
      </c>
      <c r="H26" s="48">
        <v>3529412</v>
      </c>
      <c r="I26" s="48">
        <v>1764706</v>
      </c>
      <c r="J26" s="12"/>
    </row>
    <row r="27" spans="1:10" s="40" customFormat="1" ht="15" customHeight="1" x14ac:dyDescent="0.35">
      <c r="A27" s="77"/>
      <c r="B27" s="77"/>
      <c r="C27" s="77"/>
      <c r="D27" s="77"/>
      <c r="E27" s="46" t="s">
        <v>101</v>
      </c>
      <c r="F27" s="48">
        <f t="shared" si="0"/>
        <v>239000000</v>
      </c>
      <c r="G27" s="48">
        <v>196823529</v>
      </c>
      <c r="H27" s="48">
        <v>28117647</v>
      </c>
      <c r="I27" s="48">
        <v>14058824</v>
      </c>
      <c r="J27" s="39"/>
    </row>
    <row r="28" spans="1:10" s="40" customFormat="1" ht="15" customHeight="1" x14ac:dyDescent="0.35">
      <c r="A28" s="77"/>
      <c r="B28" s="77"/>
      <c r="C28" s="77"/>
      <c r="D28" s="77"/>
      <c r="E28" s="46" t="s">
        <v>102</v>
      </c>
      <c r="F28" s="48">
        <f t="shared" si="0"/>
        <v>50000000</v>
      </c>
      <c r="G28" s="48">
        <v>41176471</v>
      </c>
      <c r="H28" s="48">
        <v>5882353</v>
      </c>
      <c r="I28" s="48">
        <v>2941176</v>
      </c>
      <c r="J28" s="39"/>
    </row>
    <row r="29" spans="1:10" s="40" customFormat="1" ht="15" customHeight="1" x14ac:dyDescent="0.35">
      <c r="A29" s="77"/>
      <c r="B29" s="77"/>
      <c r="C29" s="77"/>
      <c r="D29" s="77"/>
      <c r="E29" s="46" t="s">
        <v>103</v>
      </c>
      <c r="F29" s="48">
        <f t="shared" si="0"/>
        <v>17000000</v>
      </c>
      <c r="G29" s="48">
        <v>14000000</v>
      </c>
      <c r="H29" s="48">
        <v>2000000</v>
      </c>
      <c r="I29" s="48">
        <v>1000000</v>
      </c>
      <c r="J29" s="39"/>
    </row>
    <row r="30" spans="1:10" s="40" customFormat="1" ht="15" customHeight="1" x14ac:dyDescent="0.35">
      <c r="A30" s="77"/>
      <c r="B30" s="77"/>
      <c r="C30" s="78"/>
      <c r="D30" s="78"/>
      <c r="E30" s="46" t="s">
        <v>104</v>
      </c>
      <c r="F30" s="48">
        <f t="shared" si="0"/>
        <v>202000000</v>
      </c>
      <c r="G30" s="48">
        <v>166352941</v>
      </c>
      <c r="H30" s="48">
        <v>23764706</v>
      </c>
      <c r="I30" s="48">
        <v>11882353</v>
      </c>
      <c r="J30" s="39"/>
    </row>
    <row r="31" spans="1:10" s="40" customFormat="1" ht="15" customHeight="1" x14ac:dyDescent="0.35">
      <c r="A31" s="77"/>
      <c r="B31" s="77"/>
      <c r="C31" s="76" t="s">
        <v>105</v>
      </c>
      <c r="D31" s="76" t="s">
        <v>38</v>
      </c>
      <c r="E31" s="46" t="s">
        <v>106</v>
      </c>
      <c r="F31" s="48">
        <f t="shared" si="0"/>
        <v>1122000000</v>
      </c>
      <c r="G31" s="48">
        <v>924000000</v>
      </c>
      <c r="H31" s="48">
        <v>132000000</v>
      </c>
      <c r="I31" s="48">
        <v>66000000</v>
      </c>
      <c r="J31" s="39"/>
    </row>
    <row r="32" spans="1:10" s="40" customFormat="1" ht="15" customHeight="1" x14ac:dyDescent="0.35">
      <c r="A32" s="77"/>
      <c r="B32" s="77"/>
      <c r="C32" s="78"/>
      <c r="D32" s="78"/>
      <c r="E32" s="46" t="s">
        <v>107</v>
      </c>
      <c r="F32" s="48">
        <f t="shared" si="0"/>
        <v>700000000</v>
      </c>
      <c r="G32" s="48">
        <v>576470588</v>
      </c>
      <c r="H32" s="48">
        <v>82352941</v>
      </c>
      <c r="I32" s="48">
        <v>41176471</v>
      </c>
      <c r="J32" s="39"/>
    </row>
    <row r="33" spans="1:10" s="40" customFormat="1" ht="15" customHeight="1" x14ac:dyDescent="0.35">
      <c r="A33" s="77"/>
      <c r="B33" s="77"/>
      <c r="C33" s="76" t="s">
        <v>108</v>
      </c>
      <c r="D33" s="76" t="s">
        <v>39</v>
      </c>
      <c r="E33" s="46" t="s">
        <v>110</v>
      </c>
      <c r="F33" s="48">
        <f t="shared" si="0"/>
        <v>600000000</v>
      </c>
      <c r="G33" s="48">
        <v>494117647</v>
      </c>
      <c r="H33" s="48">
        <v>70588235</v>
      </c>
      <c r="I33" s="48">
        <v>35294118</v>
      </c>
      <c r="J33" s="39"/>
    </row>
    <row r="34" spans="1:10" s="40" customFormat="1" ht="15" customHeight="1" x14ac:dyDescent="0.35">
      <c r="A34" s="77"/>
      <c r="B34" s="77"/>
      <c r="C34" s="77"/>
      <c r="D34" s="77"/>
      <c r="E34" s="46" t="s">
        <v>111</v>
      </c>
      <c r="F34" s="48">
        <f t="shared" si="0"/>
        <v>60000000</v>
      </c>
      <c r="G34" s="48">
        <v>49411764</v>
      </c>
      <c r="H34" s="48">
        <v>7058824</v>
      </c>
      <c r="I34" s="48">
        <v>3529412</v>
      </c>
      <c r="J34" s="39"/>
    </row>
    <row r="35" spans="1:10" s="40" customFormat="1" ht="15" customHeight="1" x14ac:dyDescent="0.35">
      <c r="A35" s="77"/>
      <c r="B35" s="77"/>
      <c r="C35" s="77"/>
      <c r="D35" s="77"/>
      <c r="E35" s="46" t="s">
        <v>81</v>
      </c>
      <c r="F35" s="48">
        <f t="shared" si="0"/>
        <v>706441892</v>
      </c>
      <c r="G35" s="48">
        <v>581775676</v>
      </c>
      <c r="H35" s="48">
        <v>83110811</v>
      </c>
      <c r="I35" s="48">
        <v>41555405</v>
      </c>
      <c r="J35" s="39"/>
    </row>
    <row r="36" spans="1:10" s="40" customFormat="1" ht="15" customHeight="1" x14ac:dyDescent="0.35">
      <c r="A36" s="77"/>
      <c r="B36" s="77"/>
      <c r="C36" s="78"/>
      <c r="D36" s="78"/>
      <c r="E36" s="46" t="s">
        <v>112</v>
      </c>
      <c r="F36" s="48">
        <f t="shared" si="0"/>
        <v>40000000</v>
      </c>
      <c r="G36" s="48">
        <v>32941177</v>
      </c>
      <c r="H36" s="48">
        <v>4705882</v>
      </c>
      <c r="I36" s="48">
        <v>2352941</v>
      </c>
      <c r="J36" s="39"/>
    </row>
    <row r="37" spans="1:10" s="40" customFormat="1" ht="15" customHeight="1" x14ac:dyDescent="0.35">
      <c r="A37" s="77"/>
      <c r="B37" s="77"/>
      <c r="C37" s="41" t="s">
        <v>109</v>
      </c>
      <c r="D37" s="41" t="s">
        <v>40</v>
      </c>
      <c r="E37" s="46" t="s">
        <v>113</v>
      </c>
      <c r="F37" s="48">
        <f t="shared" si="0"/>
        <v>180000000</v>
      </c>
      <c r="G37" s="48">
        <v>148235294</v>
      </c>
      <c r="H37" s="48">
        <v>21176471</v>
      </c>
      <c r="I37" s="48">
        <v>10588235</v>
      </c>
      <c r="J37" s="39"/>
    </row>
    <row r="38" spans="1:10" ht="15" customHeight="1" x14ac:dyDescent="0.35">
      <c r="A38" s="92" t="s">
        <v>64</v>
      </c>
      <c r="B38" s="92" t="s">
        <v>58</v>
      </c>
      <c r="C38" s="92" t="s">
        <v>71</v>
      </c>
      <c r="D38" s="92" t="s">
        <v>21</v>
      </c>
      <c r="E38" s="45" t="s">
        <v>94</v>
      </c>
      <c r="F38" s="47">
        <v>1440000000</v>
      </c>
      <c r="G38" s="47" t="s">
        <v>9</v>
      </c>
      <c r="H38" s="47" t="s">
        <v>9</v>
      </c>
      <c r="I38" s="47" t="s">
        <v>9</v>
      </c>
      <c r="J38" s="12"/>
    </row>
    <row r="39" spans="1:10" ht="15" customHeight="1" x14ac:dyDescent="0.35">
      <c r="A39" s="93"/>
      <c r="B39" s="93"/>
      <c r="C39" s="93"/>
      <c r="D39" s="93"/>
      <c r="E39" s="45" t="s">
        <v>95</v>
      </c>
      <c r="F39" s="47">
        <v>460000000</v>
      </c>
      <c r="G39" s="47" t="s">
        <v>9</v>
      </c>
      <c r="H39" s="47" t="s">
        <v>9</v>
      </c>
      <c r="I39" s="47" t="s">
        <v>9</v>
      </c>
      <c r="J39" s="12"/>
    </row>
    <row r="40" spans="1:10" ht="15" customHeight="1" x14ac:dyDescent="0.35">
      <c r="A40" s="94"/>
      <c r="B40" s="94"/>
      <c r="C40" s="94"/>
      <c r="D40" s="94"/>
      <c r="E40" s="45" t="s">
        <v>96</v>
      </c>
      <c r="F40" s="47">
        <v>100000000</v>
      </c>
      <c r="G40" s="47" t="s">
        <v>9</v>
      </c>
      <c r="H40" s="47" t="s">
        <v>9</v>
      </c>
      <c r="I40" s="47" t="s">
        <v>9</v>
      </c>
      <c r="J40" s="12"/>
    </row>
    <row r="41" spans="1:10" ht="15" customHeight="1" x14ac:dyDescent="0.35">
      <c r="A41" s="76" t="s">
        <v>13</v>
      </c>
      <c r="B41" s="76" t="s">
        <v>59</v>
      </c>
      <c r="C41" s="76" t="s">
        <v>116</v>
      </c>
      <c r="D41" s="76" t="s">
        <v>34</v>
      </c>
      <c r="E41" s="46" t="s">
        <v>114</v>
      </c>
      <c r="F41" s="48">
        <v>1000000000</v>
      </c>
      <c r="G41" s="48" t="s">
        <v>9</v>
      </c>
      <c r="H41" s="48" t="s">
        <v>9</v>
      </c>
      <c r="I41" s="48" t="s">
        <v>9</v>
      </c>
      <c r="J41" s="12"/>
    </row>
    <row r="42" spans="1:10" s="40" customFormat="1" ht="15" customHeight="1" x14ac:dyDescent="0.35">
      <c r="A42" s="77"/>
      <c r="B42" s="77"/>
      <c r="C42" s="78"/>
      <c r="D42" s="78"/>
      <c r="E42" s="46" t="s">
        <v>115</v>
      </c>
      <c r="F42" s="48">
        <v>80000000</v>
      </c>
      <c r="G42" s="48" t="s">
        <v>9</v>
      </c>
      <c r="H42" s="48" t="s">
        <v>9</v>
      </c>
      <c r="I42" s="48" t="s">
        <v>9</v>
      </c>
      <c r="J42" s="39"/>
    </row>
    <row r="43" spans="1:10" s="40" customFormat="1" ht="15" customHeight="1" x14ac:dyDescent="0.35">
      <c r="A43" s="77"/>
      <c r="B43" s="77"/>
      <c r="C43" s="76" t="s">
        <v>117</v>
      </c>
      <c r="D43" s="76" t="s">
        <v>34</v>
      </c>
      <c r="E43" s="46" t="s">
        <v>119</v>
      </c>
      <c r="F43" s="48">
        <v>150000000</v>
      </c>
      <c r="G43" s="48" t="s">
        <v>9</v>
      </c>
      <c r="H43" s="48" t="s">
        <v>9</v>
      </c>
      <c r="I43" s="48" t="s">
        <v>9</v>
      </c>
      <c r="J43" s="39"/>
    </row>
    <row r="44" spans="1:10" s="40" customFormat="1" ht="15" customHeight="1" x14ac:dyDescent="0.35">
      <c r="A44" s="77"/>
      <c r="B44" s="77"/>
      <c r="C44" s="77"/>
      <c r="D44" s="77"/>
      <c r="E44" s="46" t="s">
        <v>118</v>
      </c>
      <c r="F44" s="48">
        <v>150000000</v>
      </c>
      <c r="G44" s="48" t="s">
        <v>9</v>
      </c>
      <c r="H44" s="48" t="s">
        <v>9</v>
      </c>
      <c r="I44" s="48" t="s">
        <v>9</v>
      </c>
      <c r="J44" s="39"/>
    </row>
    <row r="45" spans="1:10" s="40" customFormat="1" ht="15" customHeight="1" x14ac:dyDescent="0.35">
      <c r="A45" s="77"/>
      <c r="B45" s="77"/>
      <c r="C45" s="77"/>
      <c r="D45" s="77"/>
      <c r="E45" s="41">
        <v>100</v>
      </c>
      <c r="F45" s="48">
        <v>1140000000</v>
      </c>
      <c r="G45" s="48" t="s">
        <v>9</v>
      </c>
      <c r="H45" s="48" t="s">
        <v>9</v>
      </c>
      <c r="I45" s="48" t="s">
        <v>9</v>
      </c>
      <c r="J45" s="39"/>
    </row>
    <row r="46" spans="1:10" s="40" customFormat="1" ht="15" customHeight="1" x14ac:dyDescent="0.35">
      <c r="A46" s="77"/>
      <c r="B46" s="77"/>
      <c r="C46" s="77"/>
      <c r="D46" s="77"/>
      <c r="E46" s="41">
        <v>101</v>
      </c>
      <c r="F46" s="48">
        <v>1800000000</v>
      </c>
      <c r="G46" s="48" t="s">
        <v>9</v>
      </c>
      <c r="H46" s="48" t="s">
        <v>9</v>
      </c>
      <c r="I46" s="48" t="s">
        <v>9</v>
      </c>
      <c r="J46" s="39"/>
    </row>
    <row r="47" spans="1:10" s="40" customFormat="1" ht="15" customHeight="1" x14ac:dyDescent="0.35">
      <c r="A47" s="77"/>
      <c r="B47" s="77"/>
      <c r="C47" s="78"/>
      <c r="D47" s="78"/>
      <c r="E47" s="41">
        <v>105</v>
      </c>
      <c r="F47" s="48">
        <v>25000000</v>
      </c>
      <c r="G47" s="48" t="s">
        <v>9</v>
      </c>
      <c r="H47" s="48" t="s">
        <v>9</v>
      </c>
      <c r="I47" s="48" t="s">
        <v>9</v>
      </c>
      <c r="J47" s="39"/>
    </row>
    <row r="48" spans="1:10" s="40" customFormat="1" ht="15" customHeight="1" x14ac:dyDescent="0.35">
      <c r="A48" s="77"/>
      <c r="B48" s="77"/>
      <c r="C48" s="41" t="s">
        <v>120</v>
      </c>
      <c r="D48" s="41" t="s">
        <v>34</v>
      </c>
      <c r="E48" s="41">
        <v>118</v>
      </c>
      <c r="F48" s="48">
        <v>35000000</v>
      </c>
      <c r="G48" s="48" t="s">
        <v>9</v>
      </c>
      <c r="H48" s="48" t="s">
        <v>9</v>
      </c>
      <c r="I48" s="48" t="s">
        <v>9</v>
      </c>
      <c r="J48" s="39"/>
    </row>
    <row r="49" spans="1:10" s="40" customFormat="1" ht="15" customHeight="1" x14ac:dyDescent="0.35">
      <c r="A49" s="77"/>
      <c r="B49" s="77"/>
      <c r="C49" s="41" t="s">
        <v>121</v>
      </c>
      <c r="D49" s="41" t="s">
        <v>35</v>
      </c>
      <c r="E49" s="41">
        <v>119</v>
      </c>
      <c r="F49" s="48">
        <v>5000000</v>
      </c>
      <c r="G49" s="48" t="s">
        <v>9</v>
      </c>
      <c r="H49" s="48" t="s">
        <v>9</v>
      </c>
      <c r="I49" s="48" t="s">
        <v>9</v>
      </c>
      <c r="J49" s="39"/>
    </row>
    <row r="50" spans="1:10" ht="15" customHeight="1" x14ac:dyDescent="0.35">
      <c r="A50" s="92" t="s">
        <v>14</v>
      </c>
      <c r="B50" s="92" t="s">
        <v>59</v>
      </c>
      <c r="C50" s="92" t="s">
        <v>122</v>
      </c>
      <c r="D50" s="92" t="s">
        <v>34</v>
      </c>
      <c r="E50" s="45" t="s">
        <v>123</v>
      </c>
      <c r="F50" s="47">
        <f>G50+H50+I50</f>
        <v>2551000000</v>
      </c>
      <c r="G50" s="47">
        <v>2551000000</v>
      </c>
      <c r="H50" s="47">
        <v>0</v>
      </c>
      <c r="I50" s="47">
        <v>0</v>
      </c>
      <c r="J50" s="12"/>
    </row>
    <row r="51" spans="1:10" ht="15" customHeight="1" x14ac:dyDescent="0.35">
      <c r="A51" s="93"/>
      <c r="B51" s="93"/>
      <c r="C51" s="94"/>
      <c r="D51" s="94"/>
      <c r="E51" s="45" t="s">
        <v>124</v>
      </c>
      <c r="F51" s="47">
        <f t="shared" ref="F51:F63" si="1">G51+H51+I51</f>
        <v>100000000</v>
      </c>
      <c r="G51" s="47">
        <v>100000000</v>
      </c>
      <c r="H51" s="47">
        <v>0</v>
      </c>
      <c r="I51" s="47">
        <v>0</v>
      </c>
      <c r="J51" s="12"/>
    </row>
    <row r="52" spans="1:10" ht="15" customHeight="1" x14ac:dyDescent="0.35">
      <c r="A52" s="93"/>
      <c r="B52" s="93"/>
      <c r="C52" s="92" t="s">
        <v>125</v>
      </c>
      <c r="D52" s="92" t="s">
        <v>34</v>
      </c>
      <c r="E52" s="42">
        <v>110</v>
      </c>
      <c r="F52" s="47">
        <f t="shared" si="1"/>
        <v>630000000</v>
      </c>
      <c r="G52" s="47">
        <v>630000000</v>
      </c>
      <c r="H52" s="47">
        <v>0</v>
      </c>
      <c r="I52" s="47">
        <v>0</v>
      </c>
      <c r="J52" s="12"/>
    </row>
    <row r="53" spans="1:10" ht="15" customHeight="1" x14ac:dyDescent="0.35">
      <c r="A53" s="93"/>
      <c r="B53" s="93"/>
      <c r="C53" s="94"/>
      <c r="D53" s="94"/>
      <c r="E53" s="42">
        <v>114</v>
      </c>
      <c r="F53" s="47">
        <f t="shared" si="1"/>
        <v>95000000</v>
      </c>
      <c r="G53" s="47">
        <v>95000000</v>
      </c>
      <c r="H53" s="47">
        <v>0</v>
      </c>
      <c r="I53" s="47">
        <v>0</v>
      </c>
      <c r="J53" s="12"/>
    </row>
    <row r="54" spans="1:10" ht="15" customHeight="1" x14ac:dyDescent="0.35">
      <c r="A54" s="93"/>
      <c r="B54" s="93"/>
      <c r="C54" s="92" t="s">
        <v>126</v>
      </c>
      <c r="D54" s="92" t="s">
        <v>35</v>
      </c>
      <c r="E54" s="45" t="s">
        <v>127</v>
      </c>
      <c r="F54" s="47">
        <f t="shared" si="1"/>
        <v>100000000</v>
      </c>
      <c r="G54" s="47">
        <v>0</v>
      </c>
      <c r="H54" s="47">
        <v>100000000</v>
      </c>
      <c r="I54" s="47">
        <v>0</v>
      </c>
      <c r="J54" s="12"/>
    </row>
    <row r="55" spans="1:10" ht="15" customHeight="1" x14ac:dyDescent="0.35">
      <c r="A55" s="93"/>
      <c r="B55" s="93"/>
      <c r="C55" s="93"/>
      <c r="D55" s="93"/>
      <c r="E55" s="45" t="s">
        <v>128</v>
      </c>
      <c r="F55" s="47">
        <f t="shared" si="1"/>
        <v>550000000</v>
      </c>
      <c r="G55" s="47">
        <v>450000000</v>
      </c>
      <c r="H55" s="47">
        <v>100000000</v>
      </c>
      <c r="I55" s="47">
        <v>0</v>
      </c>
      <c r="J55" s="12"/>
    </row>
    <row r="56" spans="1:10" ht="15" customHeight="1" x14ac:dyDescent="0.35">
      <c r="A56" s="93"/>
      <c r="B56" s="93"/>
      <c r="C56" s="92" t="s">
        <v>129</v>
      </c>
      <c r="D56" s="92" t="s">
        <v>35</v>
      </c>
      <c r="E56" s="45" t="s">
        <v>130</v>
      </c>
      <c r="F56" s="47">
        <f t="shared" si="1"/>
        <v>205000000</v>
      </c>
      <c r="G56" s="47">
        <v>100000000</v>
      </c>
      <c r="H56" s="47">
        <v>105000000</v>
      </c>
      <c r="I56" s="47">
        <v>0</v>
      </c>
      <c r="J56" s="12"/>
    </row>
    <row r="57" spans="1:10" ht="15" customHeight="1" x14ac:dyDescent="0.35">
      <c r="A57" s="93"/>
      <c r="B57" s="93"/>
      <c r="C57" s="93"/>
      <c r="D57" s="93"/>
      <c r="E57" s="42">
        <v>101</v>
      </c>
      <c r="F57" s="47">
        <f t="shared" si="1"/>
        <v>570000000</v>
      </c>
      <c r="G57" s="47">
        <v>570000000</v>
      </c>
      <c r="H57" s="47">
        <v>0</v>
      </c>
      <c r="I57" s="47">
        <v>0</v>
      </c>
      <c r="J57" s="12"/>
    </row>
    <row r="58" spans="1:10" ht="15" customHeight="1" x14ac:dyDescent="0.35">
      <c r="A58" s="93"/>
      <c r="B58" s="93"/>
      <c r="C58" s="93"/>
      <c r="D58" s="93"/>
      <c r="E58" s="42">
        <v>103</v>
      </c>
      <c r="F58" s="47">
        <f t="shared" si="1"/>
        <v>834654906</v>
      </c>
      <c r="G58" s="47">
        <v>483949024</v>
      </c>
      <c r="H58" s="47">
        <v>310705882</v>
      </c>
      <c r="I58" s="47">
        <v>40000000</v>
      </c>
      <c r="J58" s="12"/>
    </row>
    <row r="59" spans="1:10" ht="15" customHeight="1" x14ac:dyDescent="0.35">
      <c r="A59" s="93"/>
      <c r="B59" s="93"/>
      <c r="C59" s="94"/>
      <c r="D59" s="94"/>
      <c r="E59" s="42">
        <v>104</v>
      </c>
      <c r="F59" s="47">
        <f t="shared" si="1"/>
        <v>50000000</v>
      </c>
      <c r="G59" s="47">
        <v>25000000</v>
      </c>
      <c r="H59" s="47">
        <v>15000000</v>
      </c>
      <c r="I59" s="47">
        <v>10000000</v>
      </c>
      <c r="J59" s="12"/>
    </row>
    <row r="60" spans="1:10" ht="15" customHeight="1" x14ac:dyDescent="0.35">
      <c r="A60" s="93"/>
      <c r="B60" s="93"/>
      <c r="C60" s="42" t="s">
        <v>131</v>
      </c>
      <c r="D60" s="42" t="s">
        <v>35</v>
      </c>
      <c r="E60" s="42">
        <v>107</v>
      </c>
      <c r="F60" s="47">
        <f t="shared" si="1"/>
        <v>400000000</v>
      </c>
      <c r="G60" s="47">
        <v>184647059</v>
      </c>
      <c r="H60" s="47">
        <v>100000000</v>
      </c>
      <c r="I60" s="47">
        <v>115352941</v>
      </c>
      <c r="J60" s="12"/>
    </row>
    <row r="61" spans="1:10" ht="15" customHeight="1" x14ac:dyDescent="0.35">
      <c r="A61" s="93"/>
      <c r="B61" s="93"/>
      <c r="C61" s="54" t="s">
        <v>132</v>
      </c>
      <c r="D61" s="54" t="s">
        <v>35</v>
      </c>
      <c r="E61" s="42">
        <v>109</v>
      </c>
      <c r="F61" s="47">
        <f t="shared" si="1"/>
        <v>230000000</v>
      </c>
      <c r="G61" s="47">
        <v>189411765</v>
      </c>
      <c r="H61" s="47">
        <v>27058823</v>
      </c>
      <c r="I61" s="47">
        <v>13529412</v>
      </c>
      <c r="J61" s="12"/>
    </row>
    <row r="62" spans="1:10" ht="15" customHeight="1" x14ac:dyDescent="0.35">
      <c r="A62" s="55"/>
      <c r="B62" s="55"/>
      <c r="C62" s="92" t="s">
        <v>143</v>
      </c>
      <c r="D62" s="92" t="s">
        <v>35</v>
      </c>
      <c r="E62" s="53">
        <v>110</v>
      </c>
      <c r="F62" s="47">
        <f t="shared" si="1"/>
        <v>110000000</v>
      </c>
      <c r="G62" s="47">
        <v>110000000</v>
      </c>
      <c r="H62" s="47">
        <v>0</v>
      </c>
      <c r="I62" s="47">
        <v>0</v>
      </c>
      <c r="J62" s="12"/>
    </row>
    <row r="63" spans="1:10" ht="15" customHeight="1" x14ac:dyDescent="0.35">
      <c r="A63" s="55"/>
      <c r="B63" s="55"/>
      <c r="C63" s="94"/>
      <c r="D63" s="94"/>
      <c r="E63" s="53">
        <v>116</v>
      </c>
      <c r="F63" s="47">
        <f t="shared" si="1"/>
        <v>100000000</v>
      </c>
      <c r="G63" s="47">
        <v>100000000</v>
      </c>
      <c r="H63" s="47">
        <v>0</v>
      </c>
      <c r="I63" s="47">
        <v>0</v>
      </c>
      <c r="J63" s="12"/>
    </row>
    <row r="64" spans="1:10" ht="15" customHeight="1" x14ac:dyDescent="0.35">
      <c r="A64" s="76" t="s">
        <v>63</v>
      </c>
      <c r="B64" s="76" t="s">
        <v>60</v>
      </c>
      <c r="C64" s="76" t="s">
        <v>70</v>
      </c>
      <c r="D64" s="76" t="s">
        <v>20</v>
      </c>
      <c r="E64" s="46">
        <v>128</v>
      </c>
      <c r="F64" s="48">
        <f>G64+H64+I64</f>
        <v>390000000</v>
      </c>
      <c r="G64" s="48">
        <v>321176471</v>
      </c>
      <c r="H64" s="48">
        <v>45882353</v>
      </c>
      <c r="I64" s="48">
        <v>22941176</v>
      </c>
      <c r="J64" s="12"/>
    </row>
    <row r="65" spans="1:10" ht="15" customHeight="1" x14ac:dyDescent="0.35">
      <c r="A65" s="77"/>
      <c r="B65" s="77"/>
      <c r="C65" s="77"/>
      <c r="D65" s="77"/>
      <c r="E65" s="46">
        <v>129</v>
      </c>
      <c r="F65" s="48">
        <f>G65+H65+I65</f>
        <v>260000000</v>
      </c>
      <c r="G65" s="48">
        <v>214117647</v>
      </c>
      <c r="H65" s="48">
        <v>30588235</v>
      </c>
      <c r="I65" s="48">
        <v>15294118</v>
      </c>
      <c r="J65" s="12"/>
    </row>
    <row r="66" spans="1:10" ht="15" customHeight="1" x14ac:dyDescent="0.35">
      <c r="A66" s="43" t="s">
        <v>62</v>
      </c>
      <c r="B66" s="43" t="s">
        <v>60</v>
      </c>
      <c r="C66" s="43" t="s">
        <v>69</v>
      </c>
      <c r="D66" s="43" t="s">
        <v>19</v>
      </c>
      <c r="E66" s="43">
        <v>166</v>
      </c>
      <c r="F66" s="47">
        <f>G66+H66+I66</f>
        <v>600000000</v>
      </c>
      <c r="G66" s="47">
        <v>494117647</v>
      </c>
      <c r="H66" s="47">
        <v>70588235</v>
      </c>
      <c r="I66" s="47">
        <v>35294118</v>
      </c>
      <c r="J66" s="12"/>
    </row>
    <row r="67" spans="1:10" ht="15" customHeight="1" x14ac:dyDescent="0.35">
      <c r="A67" s="76" t="s">
        <v>61</v>
      </c>
      <c r="B67" s="76" t="s">
        <v>138</v>
      </c>
      <c r="C67" s="76" t="s">
        <v>65</v>
      </c>
      <c r="D67" s="76" t="s">
        <v>138</v>
      </c>
      <c r="E67" s="41">
        <v>179</v>
      </c>
      <c r="F67" s="48">
        <v>6132000</v>
      </c>
      <c r="G67" s="48" t="s">
        <v>9</v>
      </c>
      <c r="H67" s="48" t="s">
        <v>9</v>
      </c>
      <c r="I67" s="48" t="s">
        <v>9</v>
      </c>
      <c r="J67" s="12"/>
    </row>
    <row r="68" spans="1:10" ht="15" customHeight="1" x14ac:dyDescent="0.35">
      <c r="A68" s="77"/>
      <c r="B68" s="77"/>
      <c r="C68" s="77"/>
      <c r="D68" s="77"/>
      <c r="E68" s="41">
        <v>180</v>
      </c>
      <c r="F68" s="48">
        <v>267939273</v>
      </c>
      <c r="G68" s="48" t="s">
        <v>9</v>
      </c>
      <c r="H68" s="48" t="s">
        <v>9</v>
      </c>
      <c r="I68" s="48" t="s">
        <v>9</v>
      </c>
      <c r="J68" s="12"/>
    </row>
    <row r="69" spans="1:10" ht="15" customHeight="1" x14ac:dyDescent="0.35">
      <c r="A69" s="77"/>
      <c r="B69" s="77"/>
      <c r="C69" s="77"/>
      <c r="D69" s="77"/>
      <c r="E69" s="41">
        <v>181</v>
      </c>
      <c r="F69" s="48">
        <v>1875230</v>
      </c>
      <c r="G69" s="48" t="s">
        <v>9</v>
      </c>
      <c r="H69" s="48" t="s">
        <v>9</v>
      </c>
      <c r="I69" s="48" t="s">
        <v>9</v>
      </c>
      <c r="J69" s="12"/>
    </row>
    <row r="70" spans="1:10" ht="15" customHeight="1" x14ac:dyDescent="0.35">
      <c r="A70" s="78"/>
      <c r="B70" s="78"/>
      <c r="C70" s="78"/>
      <c r="D70" s="78"/>
      <c r="E70" s="41">
        <v>182</v>
      </c>
      <c r="F70" s="48">
        <v>6132000</v>
      </c>
      <c r="G70" s="48" t="s">
        <v>9</v>
      </c>
      <c r="H70" s="48" t="s">
        <v>9</v>
      </c>
      <c r="I70" s="48" t="s">
        <v>9</v>
      </c>
      <c r="J70" s="12"/>
    </row>
    <row r="71" spans="1:10" ht="15" customHeight="1" x14ac:dyDescent="0.35">
      <c r="A71" s="97" t="s">
        <v>23</v>
      </c>
      <c r="B71" s="98"/>
      <c r="C71" s="98"/>
      <c r="D71" s="98"/>
      <c r="E71" s="99"/>
      <c r="F71" s="49">
        <f>SUM(F4:F70)</f>
        <v>24188236938</v>
      </c>
      <c r="G71" s="49">
        <f t="shared" ref="G71:I71" si="2">SUM(G4:G70)</f>
        <v>10842665876</v>
      </c>
      <c r="H71" s="49">
        <f t="shared" si="2"/>
        <v>1508287281</v>
      </c>
      <c r="I71" s="49">
        <f t="shared" si="2"/>
        <v>554143641</v>
      </c>
      <c r="J71" s="5"/>
    </row>
    <row r="74" spans="1:10" x14ac:dyDescent="0.35">
      <c r="A74" s="2"/>
      <c r="B74" s="2"/>
    </row>
    <row r="75" spans="1:10" x14ac:dyDescent="0.35">
      <c r="A75" s="2"/>
      <c r="B75" s="2"/>
    </row>
    <row r="76" spans="1:10" x14ac:dyDescent="0.35">
      <c r="A76" s="13"/>
      <c r="B76" s="2"/>
    </row>
    <row r="77" spans="1:10" x14ac:dyDescent="0.35">
      <c r="A77" s="2"/>
      <c r="B77" s="2"/>
    </row>
    <row r="78" spans="1:10" x14ac:dyDescent="0.35">
      <c r="A78" s="14"/>
      <c r="B78" s="2"/>
    </row>
    <row r="79" spans="1:10" x14ac:dyDescent="0.35">
      <c r="A79" s="14"/>
      <c r="B79" s="2"/>
    </row>
    <row r="80" spans="1:10" x14ac:dyDescent="0.35">
      <c r="A80" s="2"/>
    </row>
  </sheetData>
  <mergeCells count="58">
    <mergeCell ref="C62:C63"/>
    <mergeCell ref="D62:D63"/>
    <mergeCell ref="D38:D40"/>
    <mergeCell ref="C26:C30"/>
    <mergeCell ref="D13:D14"/>
    <mergeCell ref="D52:D53"/>
    <mergeCell ref="C23:C25"/>
    <mergeCell ref="D23:D25"/>
    <mergeCell ref="D26:D30"/>
    <mergeCell ref="C31:C32"/>
    <mergeCell ref="D31:D32"/>
    <mergeCell ref="C33:C36"/>
    <mergeCell ref="D33:D36"/>
    <mergeCell ref="D41:D42"/>
    <mergeCell ref="C41:C42"/>
    <mergeCell ref="C50:C51"/>
    <mergeCell ref="F2:I2"/>
    <mergeCell ref="D18:D22"/>
    <mergeCell ref="D15:D17"/>
    <mergeCell ref="C4:C11"/>
    <mergeCell ref="D4:D11"/>
    <mergeCell ref="C13:C14"/>
    <mergeCell ref="A71:E71"/>
    <mergeCell ref="A67:A70"/>
    <mergeCell ref="B67:B70"/>
    <mergeCell ref="C67:C70"/>
    <mergeCell ref="D67:D70"/>
    <mergeCell ref="D50:D51"/>
    <mergeCell ref="C52:C53"/>
    <mergeCell ref="C56:C59"/>
    <mergeCell ref="D56:D59"/>
    <mergeCell ref="C54:C55"/>
    <mergeCell ref="D54:D55"/>
    <mergeCell ref="A4:A22"/>
    <mergeCell ref="B4:B22"/>
    <mergeCell ref="C15:C17"/>
    <mergeCell ref="C18:C22"/>
    <mergeCell ref="A50:A61"/>
    <mergeCell ref="B50:B61"/>
    <mergeCell ref="A38:A40"/>
    <mergeCell ref="B38:B40"/>
    <mergeCell ref="C38:C40"/>
    <mergeCell ref="C64:C65"/>
    <mergeCell ref="D64:D65"/>
    <mergeCell ref="D43:D47"/>
    <mergeCell ref="C43:C47"/>
    <mergeCell ref="A1:L1"/>
    <mergeCell ref="D2:D3"/>
    <mergeCell ref="E2:E3"/>
    <mergeCell ref="A23:A37"/>
    <mergeCell ref="B23:B37"/>
    <mergeCell ref="A64:A65"/>
    <mergeCell ref="B64:B65"/>
    <mergeCell ref="A41:A49"/>
    <mergeCell ref="B41:B49"/>
    <mergeCell ref="A2:A3"/>
    <mergeCell ref="B2:B3"/>
    <mergeCell ref="C2:C3"/>
  </mergeCells>
  <phoneticPr fontId="7" type="noConversion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tabela 1</vt:lpstr>
      <vt:lpstr>tabela 2</vt:lpstr>
      <vt:lpstr>Arkusz2</vt:lpstr>
      <vt:lpstr>Arkusz3</vt:lpstr>
      <vt:lpstr>'tabela 1'!Obszar_wydruku</vt:lpstr>
      <vt:lpstr>'tabela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2022-12-30T19:27:01Z</dcterms:modified>
</cp:coreProperties>
</file>